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30" yWindow="1200" windowWidth="21315" windowHeight="11010" tabRatio="743" activeTab="5"/>
  </bookViews>
  <sheets>
    <sheet name="Process" sheetId="10" r:id="rId1"/>
    <sheet name="SFD Steps" sheetId="4" r:id="rId2"/>
    <sheet name="Graph overall" sheetId="13" r:id="rId3"/>
    <sheet name="Graph Error Development" sheetId="14" r:id="rId4"/>
    <sheet name="Helper table" sheetId="6" r:id="rId5"/>
    <sheet name="FR of speaker" sheetId="12" r:id="rId6"/>
    <sheet name="Raster" sheetId="15" r:id="rId7"/>
  </sheets>
  <definedNames>
    <definedName name="FreqResp_Fostex_2_mit_Stimuli_loop_back" localSheetId="1">'SFD Steps'!#REF!</definedName>
  </definedNames>
  <calcPr calcId="145621"/>
</workbook>
</file>

<file path=xl/calcChain.xml><?xml version="1.0" encoding="utf-8"?>
<calcChain xmlns="http://schemas.openxmlformats.org/spreadsheetml/2006/main">
  <c r="D7" i="12" l="1"/>
  <c r="C6" i="4" s="1"/>
  <c r="D8" i="12"/>
  <c r="C7" i="4" s="1"/>
  <c r="D9" i="12"/>
  <c r="D10" i="12"/>
  <c r="D11" i="12"/>
  <c r="D12" i="12"/>
  <c r="C14" i="4" s="1"/>
  <c r="D13" i="12"/>
  <c r="C15" i="4" s="1"/>
  <c r="D14" i="12"/>
  <c r="C16" i="4" s="1"/>
  <c r="D15" i="12"/>
  <c r="C17" i="4" s="1"/>
  <c r="D16" i="12"/>
  <c r="C18" i="4" s="1"/>
  <c r="D17" i="12"/>
  <c r="C19" i="4" s="1"/>
  <c r="D18" i="12"/>
  <c r="C20" i="4" s="1"/>
  <c r="D19" i="12"/>
  <c r="C21" i="4" s="1"/>
  <c r="D20" i="12"/>
  <c r="C22" i="4" s="1"/>
  <c r="D21" i="12"/>
  <c r="C23" i="4" s="1"/>
  <c r="D22" i="12"/>
  <c r="C24" i="4" s="1"/>
  <c r="D23" i="12"/>
  <c r="C25" i="4" s="1"/>
  <c r="D24" i="12"/>
  <c r="C26" i="4" s="1"/>
  <c r="D25" i="12"/>
  <c r="C27" i="4" s="1"/>
  <c r="D26" i="12"/>
  <c r="D27" i="12"/>
  <c r="D28" i="12"/>
  <c r="D29" i="12"/>
  <c r="D30" i="12"/>
  <c r="D31" i="12"/>
  <c r="D32" i="12"/>
  <c r="D33" i="12"/>
  <c r="D34" i="12"/>
  <c r="D35" i="12"/>
  <c r="D6" i="12"/>
  <c r="C32" i="4"/>
  <c r="C5" i="4"/>
  <c r="C8" i="4"/>
  <c r="C10" i="4"/>
  <c r="C12" i="4"/>
  <c r="C30" i="4"/>
  <c r="C31" i="4"/>
  <c r="C35" i="4"/>
  <c r="C36" i="4"/>
  <c r="C37" i="4"/>
  <c r="C28" i="4"/>
  <c r="C29" i="4"/>
  <c r="C33" i="4"/>
  <c r="C34" i="4"/>
  <c r="W6" i="4" l="1"/>
  <c r="W7" i="4"/>
  <c r="W8" i="4"/>
  <c r="W9" i="4"/>
  <c r="W10" i="4"/>
  <c r="W11" i="4"/>
  <c r="W12" i="4"/>
  <c r="W13" i="4"/>
  <c r="W5" i="4"/>
  <c r="S6" i="4"/>
  <c r="S7" i="4"/>
  <c r="S8" i="4"/>
  <c r="S9" i="4"/>
  <c r="S10" i="4"/>
  <c r="S11" i="4"/>
  <c r="S12" i="4"/>
  <c r="S13" i="4"/>
  <c r="S5" i="4"/>
  <c r="O6" i="4"/>
  <c r="O7" i="4"/>
  <c r="O8" i="4"/>
  <c r="O9" i="4"/>
  <c r="O10" i="4"/>
  <c r="O11" i="4"/>
  <c r="O12" i="4"/>
  <c r="O13" i="4"/>
  <c r="O5" i="4"/>
  <c r="K6" i="4"/>
  <c r="K7" i="4"/>
  <c r="K8" i="4"/>
  <c r="K9" i="4"/>
  <c r="K10" i="4"/>
  <c r="K11" i="4"/>
  <c r="K12" i="4"/>
  <c r="K13" i="4"/>
  <c r="K5" i="4"/>
  <c r="G6" i="4"/>
  <c r="G7" i="4"/>
  <c r="G8" i="4"/>
  <c r="G9" i="4"/>
  <c r="G10" i="4"/>
  <c r="G11" i="4"/>
  <c r="G12" i="4"/>
  <c r="G13" i="4"/>
  <c r="G5" i="4"/>
  <c r="X12" i="4" l="1"/>
  <c r="X10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14" i="4"/>
  <c r="X6" i="4"/>
  <c r="X7" i="4"/>
  <c r="X8" i="4"/>
  <c r="X5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14" i="4"/>
  <c r="T12" i="4"/>
  <c r="T10" i="4"/>
  <c r="T5" i="4"/>
  <c r="T6" i="4"/>
  <c r="T7" i="4"/>
  <c r="T8" i="4"/>
  <c r="P15" i="4" l="1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14" i="4"/>
  <c r="P6" i="4"/>
  <c r="P7" i="4"/>
  <c r="P8" i="4"/>
  <c r="P5" i="4"/>
  <c r="P12" i="4"/>
  <c r="P10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14" i="4"/>
  <c r="L12" i="4"/>
  <c r="L10" i="4"/>
  <c r="L6" i="4"/>
  <c r="L7" i="4"/>
  <c r="L8" i="4"/>
  <c r="L5" i="4"/>
  <c r="H14" i="4"/>
  <c r="H10" i="4"/>
  <c r="H12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5" i="4"/>
  <c r="H6" i="4"/>
  <c r="H7" i="4"/>
  <c r="H8" i="4"/>
  <c r="D12" i="4"/>
  <c r="E12" i="4" s="1"/>
  <c r="D10" i="4"/>
  <c r="E10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14" i="4"/>
  <c r="E14" i="4" s="1"/>
  <c r="D8" i="4"/>
  <c r="E8" i="4" s="1"/>
  <c r="D6" i="4"/>
  <c r="E6" i="4" s="1"/>
  <c r="D7" i="4"/>
  <c r="E7" i="4" s="1"/>
  <c r="D5" i="4"/>
  <c r="E5" i="4" s="1"/>
  <c r="D9" i="4" l="1"/>
  <c r="M37" i="4"/>
  <c r="M15" i="4"/>
  <c r="M16" i="4"/>
  <c r="M21" i="4"/>
  <c r="M23" i="4"/>
  <c r="M24" i="4"/>
  <c r="M26" i="4"/>
  <c r="M29" i="4"/>
  <c r="M32" i="4"/>
  <c r="M34" i="4"/>
  <c r="I14" i="4"/>
  <c r="I36" i="4" l="1"/>
  <c r="I35" i="4"/>
  <c r="M35" i="4"/>
  <c r="I37" i="4"/>
  <c r="M36" i="4"/>
  <c r="I28" i="4"/>
  <c r="I20" i="4"/>
  <c r="M14" i="4"/>
  <c r="Q15" i="4"/>
  <c r="I27" i="4"/>
  <c r="I19" i="4"/>
  <c r="Q30" i="4"/>
  <c r="M22" i="4"/>
  <c r="I34" i="4"/>
  <c r="I26" i="4"/>
  <c r="I18" i="4"/>
  <c r="Q24" i="4"/>
  <c r="Q20" i="4"/>
  <c r="I33" i="4"/>
  <c r="I25" i="4"/>
  <c r="I17" i="4"/>
  <c r="M19" i="4"/>
  <c r="I32" i="4"/>
  <c r="I24" i="4"/>
  <c r="I16" i="4"/>
  <c r="Q22" i="4"/>
  <c r="M17" i="4"/>
  <c r="M27" i="4"/>
  <c r="I31" i="4"/>
  <c r="I23" i="4"/>
  <c r="I15" i="4"/>
  <c r="Q32" i="4"/>
  <c r="M31" i="4"/>
  <c r="M25" i="4"/>
  <c r="Q14" i="4"/>
  <c r="I22" i="4"/>
  <c r="M33" i="4"/>
  <c r="M20" i="4"/>
  <c r="I29" i="4"/>
  <c r="I21" i="4"/>
  <c r="Q25" i="4"/>
  <c r="M30" i="4"/>
  <c r="I30" i="4"/>
  <c r="M18" i="4"/>
  <c r="M28" i="4"/>
  <c r="Q35" i="4"/>
  <c r="Q34" i="4"/>
  <c r="Q7" i="4"/>
  <c r="Q16" i="4"/>
  <c r="Q5" i="4" l="1"/>
  <c r="I5" i="4"/>
  <c r="M5" i="4"/>
  <c r="M10" i="4"/>
  <c r="I10" i="4"/>
  <c r="Q10" i="4"/>
  <c r="I7" i="4"/>
  <c r="M7" i="4"/>
  <c r="Q6" i="4"/>
  <c r="I6" i="4"/>
  <c r="M6" i="4"/>
  <c r="I8" i="4"/>
  <c r="M8" i="4"/>
  <c r="M12" i="4"/>
  <c r="Q12" i="4"/>
  <c r="I12" i="4"/>
  <c r="Q26" i="4"/>
  <c r="Q8" i="4"/>
  <c r="Q18" i="4" s="1"/>
  <c r="Q17" i="4"/>
  <c r="X13" i="4"/>
  <c r="T13" i="4"/>
  <c r="T11" i="4"/>
  <c r="X11" i="4"/>
  <c r="X9" i="4"/>
  <c r="Q27" i="4" l="1"/>
  <c r="Q28" i="4"/>
  <c r="Q36" i="4"/>
  <c r="Y13" i="4"/>
  <c r="U13" i="4"/>
  <c r="Q37" i="4" l="1"/>
  <c r="P13" i="4"/>
  <c r="P9" i="4"/>
  <c r="P11" i="4"/>
  <c r="L9" i="4"/>
  <c r="L13" i="4"/>
  <c r="L11" i="4"/>
  <c r="C13" i="4"/>
  <c r="C11" i="4"/>
  <c r="C9" i="4"/>
  <c r="E9" i="4" s="1"/>
  <c r="Y9" i="4"/>
  <c r="U11" i="4"/>
  <c r="Y11" i="4"/>
  <c r="M13" i="4" l="1"/>
  <c r="M9" i="4"/>
  <c r="Q9" i="4"/>
  <c r="Q19" i="4" s="1"/>
  <c r="Q13" i="4"/>
  <c r="Q23" i="4" s="1"/>
  <c r="Q11" i="4"/>
  <c r="Q21" i="4" s="1"/>
  <c r="M11" i="4"/>
  <c r="Q31" i="4"/>
  <c r="Q33" i="4"/>
  <c r="Q29" i="4"/>
  <c r="G37" i="4"/>
  <c r="K37" i="4" s="1"/>
  <c r="D13" i="4"/>
  <c r="E13" i="4" s="1"/>
  <c r="H13" i="4"/>
  <c r="I13" i="4" s="1"/>
  <c r="H11" i="4"/>
  <c r="I11" i="4" s="1"/>
  <c r="H9" i="4"/>
  <c r="I9" i="4" s="1"/>
  <c r="D11" i="4"/>
  <c r="E11" i="4" s="1"/>
  <c r="Y6" i="4"/>
  <c r="Y7" i="4"/>
  <c r="Y8" i="4"/>
  <c r="Y10" i="4"/>
  <c r="Y12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5" i="4"/>
  <c r="U10" i="4"/>
  <c r="U20" i="4" s="1"/>
  <c r="U30" i="4" s="1"/>
  <c r="U12" i="4"/>
  <c r="U22" i="4" s="1"/>
  <c r="U32" i="4" s="1"/>
  <c r="U14" i="4"/>
  <c r="U24" i="4" s="1"/>
  <c r="U34" i="4" s="1"/>
  <c r="U21" i="4"/>
  <c r="U31" i="4" s="1"/>
  <c r="U23" i="4"/>
  <c r="U33" i="4" s="1"/>
  <c r="U5" i="4"/>
  <c r="U6" i="4" l="1"/>
  <c r="U15" i="4"/>
  <c r="U25" i="4" s="1"/>
  <c r="U35" i="4" s="1"/>
  <c r="O37" i="4"/>
  <c r="S37" i="4" s="1"/>
  <c r="U7" i="4" l="1"/>
  <c r="U16" i="4"/>
  <c r="U26" i="4" s="1"/>
  <c r="U36" i="4" s="1"/>
  <c r="G14" i="4"/>
  <c r="K14" i="4" s="1"/>
  <c r="G15" i="4"/>
  <c r="K15" i="4" s="1"/>
  <c r="G16" i="4"/>
  <c r="K16" i="4" s="1"/>
  <c r="G17" i="4"/>
  <c r="K17" i="4" s="1"/>
  <c r="G18" i="4"/>
  <c r="K18" i="4" s="1"/>
  <c r="G19" i="4"/>
  <c r="K19" i="4" s="1"/>
  <c r="U17" i="4" l="1"/>
  <c r="U27" i="4" s="1"/>
  <c r="U37" i="4" s="1"/>
  <c r="B20" i="4"/>
  <c r="U8" i="4" l="1"/>
  <c r="U18" i="4" s="1"/>
  <c r="U28" i="4" s="1"/>
  <c r="T9" i="4"/>
  <c r="U9" i="4" s="1"/>
  <c r="U19" i="4" s="1"/>
  <c r="U29" i="4" s="1"/>
  <c r="G20" i="4"/>
  <c r="K20" i="4" s="1"/>
  <c r="O17" i="4"/>
  <c r="O15" i="4"/>
  <c r="O14" i="4"/>
  <c r="O18" i="4"/>
  <c r="O16" i="4"/>
  <c r="O19" i="4"/>
  <c r="S19" i="4" s="1"/>
  <c r="B21" i="4"/>
  <c r="S14" i="4" l="1"/>
  <c r="W14" i="4" s="1"/>
  <c r="S16" i="4"/>
  <c r="W16" i="4" s="1"/>
  <c r="S18" i="4"/>
  <c r="W18" i="4" s="1"/>
  <c r="S15" i="4"/>
  <c r="W15" i="4" s="1"/>
  <c r="S17" i="4"/>
  <c r="W17" i="4" s="1"/>
  <c r="W19" i="4"/>
  <c r="G21" i="4"/>
  <c r="O20" i="4"/>
  <c r="B22" i="4"/>
  <c r="S20" i="4" l="1"/>
  <c r="W20" i="4" s="1"/>
  <c r="G22" i="4"/>
  <c r="K21" i="4"/>
  <c r="O21" i="4" s="1"/>
  <c r="B23" i="4"/>
  <c r="S21" i="4" l="1"/>
  <c r="W21" i="4" s="1"/>
  <c r="K22" i="4"/>
  <c r="O22" i="4" s="1"/>
  <c r="G23" i="4"/>
  <c r="B24" i="4"/>
  <c r="S22" i="4" l="1"/>
  <c r="W22" i="4" s="1"/>
  <c r="K23" i="4"/>
  <c r="O23" i="4" s="1"/>
  <c r="G24" i="4"/>
  <c r="B25" i="4"/>
  <c r="S23" i="4" l="1"/>
  <c r="W23" i="4" s="1"/>
  <c r="K24" i="4"/>
  <c r="O24" i="4" s="1"/>
  <c r="G25" i="4"/>
  <c r="B26" i="4"/>
  <c r="S24" i="4" l="1"/>
  <c r="W24" i="4" s="1"/>
  <c r="K25" i="4"/>
  <c r="O25" i="4" s="1"/>
  <c r="G26" i="4"/>
  <c r="B27" i="4"/>
  <c r="S25" i="4" l="1"/>
  <c r="W25" i="4" s="1"/>
  <c r="K26" i="4"/>
  <c r="O26" i="4" s="1"/>
  <c r="G27" i="4"/>
  <c r="B28" i="4"/>
  <c r="S26" i="4" l="1"/>
  <c r="W26" i="4" s="1"/>
  <c r="K27" i="4"/>
  <c r="O27" i="4" s="1"/>
  <c r="G28" i="4"/>
  <c r="B29" i="4"/>
  <c r="S27" i="4" l="1"/>
  <c r="W27" i="4" s="1"/>
  <c r="K28" i="4"/>
  <c r="O28" i="4" s="1"/>
  <c r="G29" i="4"/>
  <c r="B30" i="4"/>
  <c r="S28" i="4" l="1"/>
  <c r="W28" i="4" s="1"/>
  <c r="K29" i="4"/>
  <c r="O29" i="4" s="1"/>
  <c r="G30" i="4"/>
  <c r="B31" i="4"/>
  <c r="S29" i="4" l="1"/>
  <c r="W29" i="4" s="1"/>
  <c r="K30" i="4"/>
  <c r="O30" i="4" s="1"/>
  <c r="G31" i="4"/>
  <c r="B32" i="4"/>
  <c r="S30" i="4" l="1"/>
  <c r="W30" i="4" s="1"/>
  <c r="K31" i="4"/>
  <c r="O31" i="4" s="1"/>
  <c r="G32" i="4"/>
  <c r="B33" i="4"/>
  <c r="S31" i="4" l="1"/>
  <c r="W31" i="4" s="1"/>
  <c r="K32" i="4"/>
  <c r="O32" i="4" s="1"/>
  <c r="G33" i="4"/>
  <c r="B34" i="4"/>
  <c r="S32" i="4" l="1"/>
  <c r="W32" i="4" s="1"/>
  <c r="K33" i="4"/>
  <c r="O33" i="4" s="1"/>
  <c r="G34" i="4"/>
  <c r="K34" i="4" s="1"/>
  <c r="S33" i="4" l="1"/>
  <c r="W33" i="4" s="1"/>
  <c r="O34" i="4"/>
  <c r="G35" i="4"/>
  <c r="K35" i="4" s="1"/>
  <c r="S34" i="4" l="1"/>
  <c r="W34" i="4" s="1"/>
  <c r="G36" i="4"/>
  <c r="O35" i="4"/>
  <c r="S35" i="4" l="1"/>
  <c r="W35" i="4" s="1"/>
  <c r="K36" i="4"/>
  <c r="O36" i="4" s="1"/>
  <c r="S36" i="4" l="1"/>
  <c r="W36" i="4" s="1"/>
</calcChain>
</file>

<file path=xl/comments1.xml><?xml version="1.0" encoding="utf-8"?>
<comments xmlns="http://schemas.openxmlformats.org/spreadsheetml/2006/main">
  <authors>
    <author>xxxx</author>
  </authors>
  <commentList>
    <comment ref="C4" authorId="0">
      <text>
        <r>
          <rPr>
            <b/>
            <sz val="9"/>
            <color indexed="81"/>
            <rFont val="Tahoma"/>
            <charset val="1"/>
          </rPr>
          <t>Set for 0 dB at 1 kHz
(field C24)</t>
        </r>
      </text>
    </comment>
  </commentList>
</comments>
</file>

<file path=xl/connections.xml><?xml version="1.0" encoding="utf-8"?>
<connections xmlns="http://schemas.openxmlformats.org/spreadsheetml/2006/main">
  <connection id="1" name="FreqResp Fostex 2 mit Stimuli loop back" type="6" refreshedVersion="4" background="1">
    <textPr codePage="850" sourceFile="C:\Data\Akustik_Audio_Hifi\5 Eigenes Equipment\DIRAC\Stimulus dev Fostex Nr 2\FreqResp Fostex 2 mit Stimuli loop back.csv" thousands="'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<sst xmlns="http://schemas.openxmlformats.org/spreadsheetml/2006/main" count="108" uniqueCount="85">
  <si>
    <t>STI Male</t>
  </si>
  <si>
    <t>Stimulus measured in DIRAC</t>
  </si>
  <si>
    <t>Process</t>
  </si>
  <si>
    <t>Store SFD result as "xxxxx output SFD 1"</t>
  </si>
  <si>
    <t>Initial Frequency Response of loudspeaker</t>
  </si>
  <si>
    <t>Hz</t>
  </si>
  <si>
    <t>2. Shape table data input</t>
  </si>
  <si>
    <t>3. Shape table data input</t>
  </si>
  <si>
    <t>Freqency</t>
  </si>
  <si>
    <t>Resulting Error 1</t>
  </si>
  <si>
    <t>Resulting Error 3</t>
  </si>
  <si>
    <t>Error Development of Iterations</t>
  </si>
  <si>
    <t>Resulting Error 4</t>
  </si>
  <si>
    <t>4. Shape table data input</t>
  </si>
  <si>
    <t>5. Shape table data input</t>
  </si>
  <si>
    <t>6. Shape table data input</t>
  </si>
  <si>
    <t>Overall view of first  Iteration step</t>
  </si>
  <si>
    <t xml:space="preserve">measurement applying </t>
  </si>
  <si>
    <t>Vertegaal STI male shape table</t>
  </si>
  <si>
    <r>
      <t xml:space="preserve">Iterative SFD </t>
    </r>
    <r>
      <rPr>
        <b/>
        <sz val="24"/>
        <color rgb="FFFF0000"/>
        <rFont val="Calibri"/>
        <family val="2"/>
        <scheme val="minor"/>
      </rPr>
      <t>Shape Table</t>
    </r>
    <r>
      <rPr>
        <b/>
        <sz val="24"/>
        <color theme="1"/>
        <rFont val="Calibri"/>
        <family val="2"/>
        <scheme val="minor"/>
      </rPr>
      <t xml:space="preserve"> </t>
    </r>
    <r>
      <rPr>
        <b/>
        <sz val="24"/>
        <color rgb="FFFF0000"/>
        <rFont val="Calibri"/>
        <family val="2"/>
        <scheme val="minor"/>
      </rPr>
      <t>Tuning</t>
    </r>
    <r>
      <rPr>
        <b/>
        <sz val="24"/>
        <color theme="1"/>
        <rFont val="Calibri"/>
        <family val="2"/>
        <scheme val="minor"/>
      </rPr>
      <t xml:space="preserve"> for Precise Stimulus Generation</t>
    </r>
  </si>
  <si>
    <t>.</t>
  </si>
  <si>
    <t>udated Shape</t>
  </si>
  <si>
    <t>Table</t>
  </si>
  <si>
    <t>3. Stimulus with</t>
  </si>
  <si>
    <t>4. Stimulus with</t>
  </si>
  <si>
    <t>5. Stimulus with</t>
  </si>
  <si>
    <t>6. Stimulus with</t>
  </si>
  <si>
    <t>IR:</t>
  </si>
  <si>
    <t>Path:</t>
  </si>
  <si>
    <t>Stimulus improvement Iterations</t>
  </si>
  <si>
    <t>Cut low-end</t>
  </si>
  <si>
    <t>Loudspeaker Frequency Reponse</t>
  </si>
  <si>
    <t>Resulting Error 2: Error of Stimulus V1</t>
  </si>
  <si>
    <t xml:space="preserve">Initial Stimulus after FR </t>
  </si>
  <si>
    <t>2. Stimulus with</t>
  </si>
  <si>
    <t>Result  measured in the anechoic chamber</t>
  </si>
  <si>
    <t>given by the standard</t>
  </si>
  <si>
    <t>1/3 octave STI male target value</t>
  </si>
  <si>
    <t>High end  side band management</t>
  </si>
  <si>
    <t>Resulting Error</t>
  </si>
  <si>
    <t>Final Resulting Error</t>
  </si>
  <si>
    <t>Detailed frequency steps for the 88 Hz knee range</t>
  </si>
  <si>
    <t>Index R40</t>
  </si>
  <si>
    <t>Index log(f)</t>
  </si>
  <si>
    <t>1/3 Octav</t>
  </si>
  <si>
    <t>1/6 Octav</t>
  </si>
  <si>
    <t>For extensions</t>
  </si>
  <si>
    <t>** = Planned, not yet implemented</t>
  </si>
  <si>
    <r>
      <t>Mix</t>
    </r>
    <r>
      <rPr>
        <b/>
        <sz val="14"/>
        <color rgb="FFFF0000"/>
        <rFont val="Calibri"/>
        <family val="2"/>
        <scheme val="minor"/>
      </rPr>
      <t>**</t>
    </r>
  </si>
  <si>
    <t>Average</t>
  </si>
  <si>
    <t>Use Properties dialog to determine the frequency response of the loudspeaker and enter it into the TAB "FR of Speaker". Setup must be 25 Hz - 20 kHz and 1/3 octave</t>
  </si>
  <si>
    <t>Use LEQ view with 1/3 octave resolution; then apply PROJECT -&gt;   COPY TABLE.  Set the cursor in the Excel TAB "FR of Speaker" into the yellow field; then press  CONTROL-V.</t>
  </si>
  <si>
    <t xml:space="preserve">Open "xxxxx output SFD 1" and generate stimulus:    Use PROCESS - &gt; CONVOLE /  when the explorer windo opens select a Pink MLSxx file (XX 0s mostly 18 or 19 for 5 or 10 seconds).   </t>
  </si>
  <si>
    <t>Open stimulus and use Properties dialog to copy LEQ result into TAB "1. SFD correction".  Do this by PROJECT -&gt; COPY TABLE, then in the Excel  TAB "Helper table" copy into the first block; cursor on yellow field.</t>
  </si>
  <si>
    <t>Check residual frequency response error.  This was the first pass; for iterations see the manual to this template.</t>
  </si>
  <si>
    <t xml:space="preserve"> Iterations</t>
  </si>
  <si>
    <t>Principally the same steps get done as before; just the results go into the Excel sheet into the free fields from left to right. Ithe improved SFD shape table data you get also from left to right.</t>
  </si>
  <si>
    <t>Do not change any of the SFD parameters during the iterations  -  except the shape table data.</t>
  </si>
  <si>
    <t>These fields are for stimulus generation based on calculation</t>
  </si>
  <si>
    <t>These fields are for measurement in the anechoic chamber</t>
  </si>
  <si>
    <t>Offset of this block</t>
  </si>
  <si>
    <t>Offsets</t>
  </si>
  <si>
    <t>Copyright by Alastair Gurtner 2016</t>
  </si>
  <si>
    <t>All Right reserved</t>
  </si>
  <si>
    <t>Measure frequency reponse with Pink MLS or Sinus log sweep. Select a signal level as high as possible without getting into distortions (typ 60 - 80 dBA). 1 m distance; check by EDIT - ROTATE</t>
  </si>
  <si>
    <t>Make several measurements at different levels using 3 dB steps; check IR quality (spikes etc).  Use the included template for linearity visualization</t>
  </si>
  <si>
    <t>Store all IR as frequency reponse of the loudspeaker. Discribe precisly the test setup in the name and include date.</t>
  </si>
  <si>
    <t>Decide with IR / signal level(s) you want to use.  Likely you will want to make more than one stimulus to chck the different Irs.  Use for each IR a new template</t>
  </si>
  <si>
    <t xml:space="preserve">Open IR and SFD, check the option for FR correction.  Put Excel fields " A5 - B37"   of TAB "SFD Step"  into the shape table. Deactivate both BWL settings. Mostly 1/12 octave smooting is a good setting, </t>
  </si>
  <si>
    <t>but not with speakers with sharp dips  -  take then rougher smoothing.  Exectute SFD and check result to look reasonable.</t>
  </si>
  <si>
    <t xml:space="preserve">Normalize, store stimulus. </t>
  </si>
  <si>
    <t>Take result window and use Properties dialog to copy LEQ result into TAB "SFD steps":  Do this by PROJECT -&gt; COPY TABLE, then in the Excel  TAB "Helper table" copy into the first block; cursor on yellow field.</t>
  </si>
  <si>
    <t>&lt;My Speaker name date&gt;</t>
  </si>
  <si>
    <t>May freely be used/copied by Brüel &amp; Kjaer DIRAC users.</t>
  </si>
  <si>
    <t>Leq [dB]</t>
  </si>
  <si>
    <t>xxx</t>
  </si>
  <si>
    <t>Frequency [Hz]</t>
  </si>
  <si>
    <t>Ch.1 Avg</t>
  </si>
  <si>
    <t>Ch.2 Avg</t>
  </si>
  <si>
    <t>Result</t>
  </si>
  <si>
    <t>dB</t>
  </si>
  <si>
    <t>Speaker</t>
  </si>
  <si>
    <t>Noise</t>
  </si>
  <si>
    <t>Measurement must have made using in intermittent mode and Pink MLS of the signal length the stimulus shall have !</t>
  </si>
  <si>
    <t xml:space="preserve">Important: The frequency response must get measured at the signal level the speaker shall gett used for measurements.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</si>
</sst>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22" fontId="0" fillId="0" borderId="0" xfId="0" applyNumberFormat="1"/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4" borderId="0" xfId="0" applyFont="1" applyFill="1"/>
    <xf numFmtId="0" fontId="0" fillId="4" borderId="0" xfId="0" applyFill="1"/>
    <xf numFmtId="22" fontId="0" fillId="4" borderId="0" xfId="0" applyNumberFormat="1" applyFill="1"/>
    <xf numFmtId="0" fontId="0" fillId="3" borderId="0" xfId="0" applyFill="1"/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7" fillId="0" borderId="0" xfId="0" applyFont="1"/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2" fontId="0" fillId="0" borderId="1" xfId="0" applyNumberForma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 textRotation="90" wrapText="1"/>
    </xf>
    <xf numFmtId="0" fontId="1" fillId="8" borderId="6" xfId="0" applyFont="1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2" fontId="0" fillId="0" borderId="0" xfId="0" applyNumberFormat="1"/>
    <xf numFmtId="0" fontId="1" fillId="2" borderId="1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12" borderId="0" xfId="0" applyFill="1"/>
    <xf numFmtId="0" fontId="11" fillId="0" borderId="0" xfId="0" applyFont="1"/>
    <xf numFmtId="0" fontId="1" fillId="13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textRotation="90" wrapText="1"/>
    </xf>
    <xf numFmtId="0" fontId="1" fillId="13" borderId="11" xfId="0" applyFont="1" applyFill="1" applyBorder="1" applyAlignment="1">
      <alignment horizontal="center" vertical="center" textRotation="90" wrapText="1"/>
    </xf>
    <xf numFmtId="0" fontId="1" fillId="13" borderId="3" xfId="0" applyFont="1" applyFill="1" applyBorder="1" applyAlignment="1">
      <alignment horizontal="center" vertical="center" textRotation="90" wrapText="1"/>
    </xf>
    <xf numFmtId="0" fontId="1" fillId="13" borderId="4" xfId="0" applyFont="1" applyFill="1" applyBorder="1" applyAlignment="1">
      <alignment horizontal="center" vertical="center" textRotation="90" wrapText="1"/>
    </xf>
    <xf numFmtId="0" fontId="1" fillId="13" borderId="5" xfId="0" applyFont="1" applyFill="1" applyBorder="1" applyAlignment="1">
      <alignment horizontal="center" vertical="center" textRotation="90" wrapText="1"/>
    </xf>
    <xf numFmtId="0" fontId="0" fillId="11" borderId="0" xfId="0" applyFill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13" borderId="13" xfId="0" applyFont="1" applyFill="1" applyBorder="1" applyAlignment="1">
      <alignment horizontal="center" vertical="center" textRotation="90" wrapText="1"/>
    </xf>
    <xf numFmtId="0" fontId="1" fillId="8" borderId="14" xfId="0" applyFont="1" applyFill="1" applyBorder="1" applyAlignment="1">
      <alignment horizontal="center" vertical="center" textRotation="90" wrapText="1"/>
    </xf>
    <xf numFmtId="0" fontId="0" fillId="14" borderId="0" xfId="0" applyFill="1"/>
    <xf numFmtId="0" fontId="7" fillId="14" borderId="0" xfId="0" applyFont="1" applyFill="1"/>
    <xf numFmtId="0" fontId="14" fillId="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textRotation="90" wrapText="1"/>
    </xf>
    <xf numFmtId="0" fontId="14" fillId="13" borderId="11" xfId="0" applyFont="1" applyFill="1" applyBorder="1" applyAlignment="1">
      <alignment horizontal="center" vertical="center" textRotation="90" wrapText="1"/>
    </xf>
    <xf numFmtId="0" fontId="14" fillId="13" borderId="12" xfId="0" applyFont="1" applyFill="1" applyBorder="1" applyAlignment="1">
      <alignment horizontal="center" vertical="center" textRotation="90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22" fontId="0" fillId="0" borderId="0" xfId="0" applyNumberFormat="1" applyFill="1"/>
    <xf numFmtId="0" fontId="15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14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2" fillId="15" borderId="0" xfId="0" applyFont="1" applyFill="1"/>
    <xf numFmtId="0" fontId="0" fillId="15" borderId="0" xfId="0" applyFill="1"/>
    <xf numFmtId="0" fontId="14" fillId="3" borderId="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9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1" fillId="3" borderId="0" xfId="0" applyFont="1" applyFill="1"/>
    <xf numFmtId="0" fontId="0" fillId="17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Steps'!$A$13:$A$35</c:f>
              <c:numCache>
                <c:formatCode>General</c:formatCode>
                <c:ptCount val="23"/>
                <c:pt idx="0">
                  <c:v>88.4</c:v>
                </c:pt>
                <c:pt idx="1">
                  <c:v>100</c:v>
                </c:pt>
                <c:pt idx="2">
                  <c:v>125</c:v>
                </c:pt>
                <c:pt idx="3">
                  <c:v>160</c:v>
                </c:pt>
                <c:pt idx="4">
                  <c:v>200</c:v>
                </c:pt>
                <c:pt idx="5">
                  <c:v>250</c:v>
                </c:pt>
                <c:pt idx="6">
                  <c:v>315</c:v>
                </c:pt>
                <c:pt idx="7">
                  <c:v>400</c:v>
                </c:pt>
                <c:pt idx="8">
                  <c:v>500</c:v>
                </c:pt>
                <c:pt idx="9">
                  <c:v>630</c:v>
                </c:pt>
                <c:pt idx="10">
                  <c:v>800</c:v>
                </c:pt>
                <c:pt idx="11">
                  <c:v>1000</c:v>
                </c:pt>
                <c:pt idx="12">
                  <c:v>1250</c:v>
                </c:pt>
                <c:pt idx="13">
                  <c:v>1600</c:v>
                </c:pt>
                <c:pt idx="14">
                  <c:v>2000</c:v>
                </c:pt>
                <c:pt idx="15">
                  <c:v>2500</c:v>
                </c:pt>
                <c:pt idx="16">
                  <c:v>3150</c:v>
                </c:pt>
                <c:pt idx="17">
                  <c:v>4000</c:v>
                </c:pt>
                <c:pt idx="18">
                  <c:v>5000</c:v>
                </c:pt>
                <c:pt idx="19">
                  <c:v>6300</c:v>
                </c:pt>
                <c:pt idx="20">
                  <c:v>8000</c:v>
                </c:pt>
                <c:pt idx="21">
                  <c:v>10000</c:v>
                </c:pt>
                <c:pt idx="22">
                  <c:v>12500</c:v>
                </c:pt>
              </c:numCache>
            </c:numRef>
          </c:cat>
          <c:val>
            <c:numRef>
              <c:f>'SFD Steps'!$Q$13:$Q$35</c:f>
              <c:numCache>
                <c:formatCode>0.00</c:formatCode>
                <c:ptCount val="23"/>
                <c:pt idx="0">
                  <c:v>27.201435377786339</c:v>
                </c:pt>
                <c:pt idx="1">
                  <c:v>29.542425094393245</c:v>
                </c:pt>
                <c:pt idx="2">
                  <c:v>28.349114613732304</c:v>
                </c:pt>
                <c:pt idx="3">
                  <c:v>34.542425094393252</c:v>
                </c:pt>
                <c:pt idx="4">
                  <c:v>39.86044566117944</c:v>
                </c:pt>
                <c:pt idx="5">
                  <c:v>39.86044566117944</c:v>
                </c:pt>
                <c:pt idx="6">
                  <c:v>39.86044566117944</c:v>
                </c:pt>
                <c:pt idx="7">
                  <c:v>41.86044566117944</c:v>
                </c:pt>
                <c:pt idx="8">
                  <c:v>43.542425094393252</c:v>
                </c:pt>
                <c:pt idx="9">
                  <c:v>44.349114613732304</c:v>
                </c:pt>
                <c:pt idx="10">
                  <c:v>46.349114613732304</c:v>
                </c:pt>
                <c:pt idx="11">
                  <c:v>48.349114613732304</c:v>
                </c:pt>
                <c:pt idx="12">
                  <c:v>51.86044566117944</c:v>
                </c:pt>
                <c:pt idx="13">
                  <c:v>53.956351945975499</c:v>
                </c:pt>
                <c:pt idx="14">
                  <c:v>55.986244642007833</c:v>
                </c:pt>
                <c:pt idx="15">
                  <c:v>57.995654882259821</c:v>
                </c:pt>
                <c:pt idx="16">
                  <c:v>59.995654882259821</c:v>
                </c:pt>
                <c:pt idx="17">
                  <c:v>61.995654882259821</c:v>
                </c:pt>
                <c:pt idx="18">
                  <c:v>63.995654882259821</c:v>
                </c:pt>
                <c:pt idx="19">
                  <c:v>70.998626423068913</c:v>
                </c:pt>
                <c:pt idx="20">
                  <c:v>74.999133382127297</c:v>
                </c:pt>
                <c:pt idx="21">
                  <c:v>78.999453221222126</c:v>
                </c:pt>
                <c:pt idx="22">
                  <c:v>70.996548905475962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72800"/>
        <c:axId val="100974592"/>
      </c:lineChart>
      <c:catAx>
        <c:axId val="10097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974592"/>
        <c:crosses val="autoZero"/>
        <c:auto val="1"/>
        <c:lblAlgn val="ctr"/>
        <c:lblOffset val="100"/>
        <c:noMultiLvlLbl val="0"/>
      </c:catAx>
      <c:valAx>
        <c:axId val="1009745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972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spectra</a:t>
            </a:r>
            <a:r>
              <a:rPr lang="en-US" baseline="0"/>
              <a:t> of the stimulus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70719838949896E-2"/>
          <c:y val="0.23376421697287839"/>
          <c:w val="0.79671490501889508"/>
          <c:h val="0.70455511811023619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Steps'!$H$3</c:f>
              <c:strCache>
                <c:ptCount val="1"/>
                <c:pt idx="0">
                  <c:v>Stimulus measured in DIRAC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pPr>
              <a:noFill/>
            </c:spPr>
          </c:marker>
          <c:cat>
            <c:numRef>
              <c:f>'SFD Steps'!$A$5:$A$36</c:f>
              <c:numCache>
                <c:formatCode>General</c:formatCode>
                <c:ptCount val="32"/>
                <c:pt idx="0">
                  <c:v>25</c:v>
                </c:pt>
                <c:pt idx="1">
                  <c:v>32</c:v>
                </c:pt>
                <c:pt idx="2">
                  <c:v>40</c:v>
                </c:pt>
                <c:pt idx="3">
                  <c:v>50</c:v>
                </c:pt>
                <c:pt idx="4">
                  <c:v>56</c:v>
                </c:pt>
                <c:pt idx="5">
                  <c:v>63</c:v>
                </c:pt>
                <c:pt idx="6">
                  <c:v>71</c:v>
                </c:pt>
                <c:pt idx="7">
                  <c:v>79</c:v>
                </c:pt>
                <c:pt idx="8">
                  <c:v>88.4</c:v>
                </c:pt>
                <c:pt idx="9">
                  <c:v>100</c:v>
                </c:pt>
                <c:pt idx="10">
                  <c:v>125</c:v>
                </c:pt>
                <c:pt idx="11">
                  <c:v>160</c:v>
                </c:pt>
                <c:pt idx="12">
                  <c:v>200</c:v>
                </c:pt>
                <c:pt idx="13">
                  <c:v>250</c:v>
                </c:pt>
                <c:pt idx="14">
                  <c:v>315</c:v>
                </c:pt>
                <c:pt idx="15">
                  <c:v>400</c:v>
                </c:pt>
                <c:pt idx="16">
                  <c:v>500</c:v>
                </c:pt>
                <c:pt idx="17">
                  <c:v>630</c:v>
                </c:pt>
                <c:pt idx="18">
                  <c:v>800</c:v>
                </c:pt>
                <c:pt idx="19">
                  <c:v>1000</c:v>
                </c:pt>
                <c:pt idx="20">
                  <c:v>1250</c:v>
                </c:pt>
                <c:pt idx="21">
                  <c:v>1600</c:v>
                </c:pt>
                <c:pt idx="22">
                  <c:v>2000</c:v>
                </c:pt>
                <c:pt idx="23">
                  <c:v>2500</c:v>
                </c:pt>
                <c:pt idx="24">
                  <c:v>3150</c:v>
                </c:pt>
                <c:pt idx="25">
                  <c:v>4000</c:v>
                </c:pt>
                <c:pt idx="26">
                  <c:v>5000</c:v>
                </c:pt>
                <c:pt idx="27">
                  <c:v>6300</c:v>
                </c:pt>
                <c:pt idx="28">
                  <c:v>8000</c:v>
                </c:pt>
                <c:pt idx="29">
                  <c:v>10000</c:v>
                </c:pt>
                <c:pt idx="30">
                  <c:v>12500</c:v>
                </c:pt>
                <c:pt idx="31">
                  <c:v>16000</c:v>
                </c:pt>
              </c:numCache>
            </c:numRef>
          </c:cat>
          <c:val>
            <c:numRef>
              <c:f>'SFD Steps'!$H$5:$H$37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val>
            <c:numRef>
              <c:f>'SFD Steps'!$C$5:$C$37</c:f>
              <c:numCache>
                <c:formatCode>0.00</c:formatCode>
                <c:ptCount val="33"/>
                <c:pt idx="0">
                  <c:v>13.349114613732304</c:v>
                </c:pt>
                <c:pt idx="1">
                  <c:v>18.349114613732304</c:v>
                </c:pt>
                <c:pt idx="2">
                  <c:v>24.542425094393252</c:v>
                </c:pt>
                <c:pt idx="3">
                  <c:v>29.542425094393248</c:v>
                </c:pt>
                <c:pt idx="4" formatCode="General">
                  <c:v>32.201435377786346</c:v>
                </c:pt>
                <c:pt idx="5">
                  <c:v>34.86044566117944</c:v>
                </c:pt>
                <c:pt idx="6" formatCode="General">
                  <c:v>34.86044566117944</c:v>
                </c:pt>
                <c:pt idx="7">
                  <c:v>34.86044566117944</c:v>
                </c:pt>
                <c:pt idx="8" formatCode="General">
                  <c:v>37.201435377786339</c:v>
                </c:pt>
                <c:pt idx="9">
                  <c:v>39.542425094393245</c:v>
                </c:pt>
                <c:pt idx="10">
                  <c:v>38.349114613732304</c:v>
                </c:pt>
                <c:pt idx="11">
                  <c:v>44.542425094393252</c:v>
                </c:pt>
                <c:pt idx="12">
                  <c:v>49.86044566117944</c:v>
                </c:pt>
                <c:pt idx="13">
                  <c:v>49.86044566117944</c:v>
                </c:pt>
                <c:pt idx="14">
                  <c:v>49.86044566117944</c:v>
                </c:pt>
                <c:pt idx="15">
                  <c:v>49.86044566117944</c:v>
                </c:pt>
                <c:pt idx="16">
                  <c:v>49.542425094393252</c:v>
                </c:pt>
                <c:pt idx="17">
                  <c:v>48.349114613732304</c:v>
                </c:pt>
                <c:pt idx="18">
                  <c:v>48.349114613732304</c:v>
                </c:pt>
                <c:pt idx="19">
                  <c:v>48.349114613732304</c:v>
                </c:pt>
                <c:pt idx="20">
                  <c:v>49.86044566117944</c:v>
                </c:pt>
                <c:pt idx="21">
                  <c:v>49.956351945975499</c:v>
                </c:pt>
                <c:pt idx="22">
                  <c:v>49.986244642007833</c:v>
                </c:pt>
                <c:pt idx="23">
                  <c:v>49.995654882259821</c:v>
                </c:pt>
                <c:pt idx="24">
                  <c:v>49.995654882259821</c:v>
                </c:pt>
                <c:pt idx="25">
                  <c:v>49.995654882259821</c:v>
                </c:pt>
                <c:pt idx="26">
                  <c:v>49.995654882259821</c:v>
                </c:pt>
                <c:pt idx="27">
                  <c:v>54.998626423068913</c:v>
                </c:pt>
                <c:pt idx="28">
                  <c:v>56.999133382127297</c:v>
                </c:pt>
                <c:pt idx="29">
                  <c:v>58.999453221222133</c:v>
                </c:pt>
                <c:pt idx="30">
                  <c:v>50.996548905475962</c:v>
                </c:pt>
                <c:pt idx="31">
                  <c:v>44.986244642007833</c:v>
                </c:pt>
                <c:pt idx="32">
                  <c:v>29.542425094393248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92672"/>
        <c:axId val="100894208"/>
      </c:lineChart>
      <c:catAx>
        <c:axId val="10089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894208"/>
        <c:crosses val="autoZero"/>
        <c:auto val="1"/>
        <c:lblAlgn val="ctr"/>
        <c:lblOffset val="100"/>
        <c:noMultiLvlLbl val="0"/>
      </c:catAx>
      <c:valAx>
        <c:axId val="10089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892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809342652393171"/>
          <c:y val="0.19669203849518813"/>
          <c:w val="0.14360789171016544"/>
          <c:h val="0.589810148731408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Resulting Error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582110846102743E-2"/>
          <c:y val="0.20584733158355206"/>
          <c:w val="0.80715921873402185"/>
          <c:h val="0.73247200349956265"/>
        </c:manualLayout>
      </c:layout>
      <c:lineChart>
        <c:grouping val="standard"/>
        <c:varyColors val="0"/>
        <c:ser>
          <c:idx val="5"/>
          <c:order val="0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cat>
            <c:numRef>
              <c:f>'SFD Steps'!$A$14:$A$34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'SFD Steps'!$Q$14:$Q$34</c:f>
              <c:numCache>
                <c:formatCode>0.00</c:formatCode>
                <c:ptCount val="21"/>
                <c:pt idx="0">
                  <c:v>29.542425094393245</c:v>
                </c:pt>
                <c:pt idx="1">
                  <c:v>28.349114613732304</c:v>
                </c:pt>
                <c:pt idx="2">
                  <c:v>34.542425094393252</c:v>
                </c:pt>
                <c:pt idx="3">
                  <c:v>39.86044566117944</c:v>
                </c:pt>
                <c:pt idx="4">
                  <c:v>39.86044566117944</c:v>
                </c:pt>
                <c:pt idx="5">
                  <c:v>39.86044566117944</c:v>
                </c:pt>
                <c:pt idx="6">
                  <c:v>41.86044566117944</c:v>
                </c:pt>
                <c:pt idx="7">
                  <c:v>43.542425094393252</c:v>
                </c:pt>
                <c:pt idx="8">
                  <c:v>44.349114613732304</c:v>
                </c:pt>
                <c:pt idx="9">
                  <c:v>46.349114613732304</c:v>
                </c:pt>
                <c:pt idx="10">
                  <c:v>48.349114613732304</c:v>
                </c:pt>
                <c:pt idx="11">
                  <c:v>51.86044566117944</c:v>
                </c:pt>
                <c:pt idx="12">
                  <c:v>53.956351945975499</c:v>
                </c:pt>
                <c:pt idx="13">
                  <c:v>55.986244642007833</c:v>
                </c:pt>
                <c:pt idx="14">
                  <c:v>57.995654882259821</c:v>
                </c:pt>
                <c:pt idx="15">
                  <c:v>59.995654882259821</c:v>
                </c:pt>
                <c:pt idx="16">
                  <c:v>61.995654882259821</c:v>
                </c:pt>
                <c:pt idx="17">
                  <c:v>63.995654882259821</c:v>
                </c:pt>
                <c:pt idx="18">
                  <c:v>70.998626423068913</c:v>
                </c:pt>
                <c:pt idx="19">
                  <c:v>74.999133382127297</c:v>
                </c:pt>
                <c:pt idx="20">
                  <c:v>78.999453221222126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19552"/>
        <c:axId val="100921344"/>
      </c:lineChart>
      <c:catAx>
        <c:axId val="100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921344"/>
        <c:crosses val="autoZero"/>
        <c:auto val="1"/>
        <c:lblAlgn val="ctr"/>
        <c:lblOffset val="100"/>
        <c:noMultiLvlLbl val="0"/>
      </c:catAx>
      <c:valAx>
        <c:axId val="1009213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91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4547840610829"/>
          <c:y val="0.16351968503937009"/>
          <c:w val="0.14042028837304427"/>
          <c:h val="0.4004606299212598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'SFD Steps'!$D$3</c:f>
              <c:strCache>
                <c:ptCount val="1"/>
                <c:pt idx="0">
                  <c:v>Stimulus measured in DIRAC</c:v>
                </c:pt>
              </c:strCache>
            </c:strRef>
          </c:tx>
          <c:val>
            <c:numRef>
              <c:f>'SFD Steps'!$D$10:$D$37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Steps'!$C$3</c:f>
              <c:strCache>
                <c:ptCount val="1"/>
                <c:pt idx="0">
                  <c:v>Loudspeaker Frequency Reponse</c:v>
                </c:pt>
              </c:strCache>
            </c:strRef>
          </c:tx>
          <c:val>
            <c:numRef>
              <c:f>'SFD Steps'!$C$10:$C$37</c:f>
              <c:numCache>
                <c:formatCode>General</c:formatCode>
                <c:ptCount val="28"/>
                <c:pt idx="0" formatCode="0.00">
                  <c:v>34.86044566117944</c:v>
                </c:pt>
                <c:pt idx="1">
                  <c:v>34.86044566117944</c:v>
                </c:pt>
                <c:pt idx="2" formatCode="0.00">
                  <c:v>34.86044566117944</c:v>
                </c:pt>
                <c:pt idx="3">
                  <c:v>37.201435377786339</c:v>
                </c:pt>
                <c:pt idx="4" formatCode="0.00">
                  <c:v>39.542425094393245</c:v>
                </c:pt>
                <c:pt idx="5" formatCode="0.00">
                  <c:v>38.349114613732304</c:v>
                </c:pt>
                <c:pt idx="6" formatCode="0.00">
                  <c:v>44.542425094393252</c:v>
                </c:pt>
                <c:pt idx="7" formatCode="0.00">
                  <c:v>49.86044566117944</c:v>
                </c:pt>
                <c:pt idx="8" formatCode="0.00">
                  <c:v>49.86044566117944</c:v>
                </c:pt>
                <c:pt idx="9" formatCode="0.00">
                  <c:v>49.86044566117944</c:v>
                </c:pt>
                <c:pt idx="10" formatCode="0.00">
                  <c:v>49.86044566117944</c:v>
                </c:pt>
                <c:pt idx="11" formatCode="0.00">
                  <c:v>49.542425094393252</c:v>
                </c:pt>
                <c:pt idx="12" formatCode="0.00">
                  <c:v>48.349114613732304</c:v>
                </c:pt>
                <c:pt idx="13" formatCode="0.00">
                  <c:v>48.349114613732304</c:v>
                </c:pt>
                <c:pt idx="14" formatCode="0.00">
                  <c:v>48.349114613732304</c:v>
                </c:pt>
                <c:pt idx="15" formatCode="0.00">
                  <c:v>49.86044566117944</c:v>
                </c:pt>
                <c:pt idx="16" formatCode="0.00">
                  <c:v>49.956351945975499</c:v>
                </c:pt>
                <c:pt idx="17" formatCode="0.00">
                  <c:v>49.986244642007833</c:v>
                </c:pt>
                <c:pt idx="18" formatCode="0.00">
                  <c:v>49.995654882259821</c:v>
                </c:pt>
                <c:pt idx="19" formatCode="0.00">
                  <c:v>49.995654882259821</c:v>
                </c:pt>
                <c:pt idx="20" formatCode="0.00">
                  <c:v>49.995654882259821</c:v>
                </c:pt>
                <c:pt idx="21" formatCode="0.00">
                  <c:v>49.995654882259821</c:v>
                </c:pt>
                <c:pt idx="22" formatCode="0.00">
                  <c:v>54.998626423068913</c:v>
                </c:pt>
                <c:pt idx="23" formatCode="0.00">
                  <c:v>56.999133382127297</c:v>
                </c:pt>
                <c:pt idx="24" formatCode="0.00">
                  <c:v>58.999453221222133</c:v>
                </c:pt>
                <c:pt idx="25" formatCode="0.00">
                  <c:v>50.996548905475962</c:v>
                </c:pt>
                <c:pt idx="26" formatCode="0.00">
                  <c:v>44.986244642007833</c:v>
                </c:pt>
                <c:pt idx="27" formatCode="0.00">
                  <c:v>29.542425094393248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Steps'!$A$10:$A$37</c:f>
              <c:numCache>
                <c:formatCode>General</c:formatCode>
                <c:ptCount val="28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  <c:pt idx="25">
                  <c:v>12500</c:v>
                </c:pt>
                <c:pt idx="26">
                  <c:v>16000</c:v>
                </c:pt>
                <c:pt idx="27">
                  <c:v>20000</c:v>
                </c:pt>
              </c:numCache>
            </c:numRef>
          </c:cat>
          <c:val>
            <c:numRef>
              <c:f>'SFD Steps'!$E$10:$E$37</c:f>
              <c:numCache>
                <c:formatCode>0.00</c:formatCode>
                <c:ptCount val="28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  <c:pt idx="25">
                  <c:v>70.996548905475962</c:v>
                </c:pt>
                <c:pt idx="26">
                  <c:v>64.986244642007833</c:v>
                </c:pt>
                <c:pt idx="27">
                  <c:v>49.542425094393252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25920"/>
        <c:axId val="110627456"/>
      </c:lineChart>
      <c:catAx>
        <c:axId val="11062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627456"/>
        <c:crosses val="autoZero"/>
        <c:auto val="1"/>
        <c:lblAlgn val="ctr"/>
        <c:lblOffset val="100"/>
        <c:noMultiLvlLbl val="0"/>
      </c:catAx>
      <c:valAx>
        <c:axId val="11062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62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Steps'!$M$10:$M$34</c:f>
              <c:numCache>
                <c:formatCode>0.00</c:formatCode>
                <c:ptCount val="25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'SFD Steps'!$Q$3</c:f>
              <c:strCache>
                <c:ptCount val="1"/>
                <c:pt idx="0">
                  <c:v>Resulting Error 4</c:v>
                </c:pt>
              </c:strCache>
            </c:strRef>
          </c:tx>
          <c:val>
            <c:numRef>
              <c:f>'SFD Steps'!$Q$10:$Q$37</c:f>
              <c:numCache>
                <c:formatCode>0.00</c:formatCode>
                <c:ptCount val="28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  <c:pt idx="25">
                  <c:v>70.996548905475962</c:v>
                </c:pt>
                <c:pt idx="26">
                  <c:v>64.986244642007833</c:v>
                </c:pt>
                <c:pt idx="27">
                  <c:v>49.542425094393252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'SFD Steps'!$U$3</c:f>
              <c:strCache>
                <c:ptCount val="1"/>
                <c:pt idx="0">
                  <c:v>Resulting Error</c:v>
                </c:pt>
              </c:strCache>
            </c:strRef>
          </c:tx>
          <c:val>
            <c:numRef>
              <c:f>'SFD Steps'!$U$14:$U$34</c:f>
              <c:numCache>
                <c:formatCode>General</c:formatCode>
                <c:ptCount val="21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-4</c:v>
                </c:pt>
                <c:pt idx="9">
                  <c:v>-2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'SFD Steps'!$Y$3</c:f>
              <c:strCache>
                <c:ptCount val="1"/>
                <c:pt idx="0">
                  <c:v>Final Resulting Error</c:v>
                </c:pt>
              </c:strCache>
            </c:strRef>
          </c:tx>
          <c:val>
            <c:numRef>
              <c:f>'SFD Steps'!$Y$10:$Y$37</c:f>
              <c:numCache>
                <c:formatCode>General</c:formatCode>
                <c:ptCount val="28"/>
                <c:pt idx="0">
                  <c:v>20</c:v>
                </c:pt>
                <c:pt idx="1">
                  <c:v>10</c:v>
                </c:pt>
                <c:pt idx="2">
                  <c:v>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704"/>
        <c:axId val="110762240"/>
      </c:lineChart>
      <c:catAx>
        <c:axId val="110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762240"/>
        <c:crosses val="autoZero"/>
        <c:auto val="1"/>
        <c:lblAlgn val="ctr"/>
        <c:lblOffset val="100"/>
        <c:noMultiLvlLbl val="0"/>
      </c:catAx>
      <c:valAx>
        <c:axId val="1107622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0760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'SFD Steps'!$E$3</c:f>
              <c:strCache>
                <c:ptCount val="1"/>
                <c:pt idx="0">
                  <c:v>Resulting Error 1</c:v>
                </c:pt>
              </c:strCache>
            </c:strRef>
          </c:tx>
          <c:cat>
            <c:numRef>
              <c:f>'SFD Steps'!$A$10:$A$34</c:f>
              <c:numCache>
                <c:formatCode>General</c:formatCode>
                <c:ptCount val="25"/>
                <c:pt idx="0">
                  <c:v>63</c:v>
                </c:pt>
                <c:pt idx="1">
                  <c:v>71</c:v>
                </c:pt>
                <c:pt idx="2">
                  <c:v>79</c:v>
                </c:pt>
                <c:pt idx="3">
                  <c:v>88.4</c:v>
                </c:pt>
                <c:pt idx="4">
                  <c:v>100</c:v>
                </c:pt>
                <c:pt idx="5">
                  <c:v>125</c:v>
                </c:pt>
                <c:pt idx="6">
                  <c:v>160</c:v>
                </c:pt>
                <c:pt idx="7">
                  <c:v>200</c:v>
                </c:pt>
                <c:pt idx="8">
                  <c:v>250</c:v>
                </c:pt>
                <c:pt idx="9">
                  <c:v>315</c:v>
                </c:pt>
                <c:pt idx="10">
                  <c:v>400</c:v>
                </c:pt>
                <c:pt idx="11">
                  <c:v>500</c:v>
                </c:pt>
                <c:pt idx="12">
                  <c:v>630</c:v>
                </c:pt>
                <c:pt idx="13">
                  <c:v>800</c:v>
                </c:pt>
                <c:pt idx="14">
                  <c:v>1000</c:v>
                </c:pt>
                <c:pt idx="15">
                  <c:v>1250</c:v>
                </c:pt>
                <c:pt idx="16">
                  <c:v>1600</c:v>
                </c:pt>
                <c:pt idx="17">
                  <c:v>2000</c:v>
                </c:pt>
                <c:pt idx="18">
                  <c:v>2500</c:v>
                </c:pt>
                <c:pt idx="19">
                  <c:v>3150</c:v>
                </c:pt>
                <c:pt idx="20">
                  <c:v>4000</c:v>
                </c:pt>
                <c:pt idx="21">
                  <c:v>5000</c:v>
                </c:pt>
                <c:pt idx="22">
                  <c:v>6300</c:v>
                </c:pt>
                <c:pt idx="23">
                  <c:v>8000</c:v>
                </c:pt>
                <c:pt idx="24">
                  <c:v>10000</c:v>
                </c:pt>
              </c:numCache>
            </c:numRef>
          </c:cat>
          <c:val>
            <c:numRef>
              <c:f>'SFD Steps'!$E$10:$E$34</c:f>
              <c:numCache>
                <c:formatCode>0.00</c:formatCode>
                <c:ptCount val="25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'SFD Steps'!$I$3</c:f>
              <c:strCache>
                <c:ptCount val="1"/>
                <c:pt idx="0">
                  <c:v>Resulting Error 2: Error of Stimulus V1</c:v>
                </c:pt>
              </c:strCache>
            </c:strRef>
          </c:tx>
          <c:val>
            <c:numRef>
              <c:f>'SFD Steps'!$I$10:$I$34</c:f>
              <c:numCache>
                <c:formatCode>0.00</c:formatCode>
                <c:ptCount val="25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'SFD Steps'!$M$3</c:f>
              <c:strCache>
                <c:ptCount val="1"/>
                <c:pt idx="0">
                  <c:v>Resulting Error 3</c:v>
                </c:pt>
              </c:strCache>
            </c:strRef>
          </c:tx>
          <c:val>
            <c:numRef>
              <c:f>'SFD Steps'!$M$10:$M$37</c:f>
              <c:numCache>
                <c:formatCode>0.00</c:formatCode>
                <c:ptCount val="28"/>
                <c:pt idx="0">
                  <c:v>54.86044566117944</c:v>
                </c:pt>
                <c:pt idx="1">
                  <c:v>44.86044566117944</c:v>
                </c:pt>
                <c:pt idx="2">
                  <c:v>34.86044566117944</c:v>
                </c:pt>
                <c:pt idx="3">
                  <c:v>27.201435377786339</c:v>
                </c:pt>
                <c:pt idx="4">
                  <c:v>29.542425094393245</c:v>
                </c:pt>
                <c:pt idx="5">
                  <c:v>28.349114613732304</c:v>
                </c:pt>
                <c:pt idx="6">
                  <c:v>34.542425094393252</c:v>
                </c:pt>
                <c:pt idx="7">
                  <c:v>39.86044566117944</c:v>
                </c:pt>
                <c:pt idx="8">
                  <c:v>39.86044566117944</c:v>
                </c:pt>
                <c:pt idx="9">
                  <c:v>39.86044566117944</c:v>
                </c:pt>
                <c:pt idx="10">
                  <c:v>41.86044566117944</c:v>
                </c:pt>
                <c:pt idx="11">
                  <c:v>43.542425094393252</c:v>
                </c:pt>
                <c:pt idx="12">
                  <c:v>44.349114613732304</c:v>
                </c:pt>
                <c:pt idx="13">
                  <c:v>46.349114613732304</c:v>
                </c:pt>
                <c:pt idx="14">
                  <c:v>48.349114613732304</c:v>
                </c:pt>
                <c:pt idx="15">
                  <c:v>51.86044566117944</c:v>
                </c:pt>
                <c:pt idx="16">
                  <c:v>53.956351945975499</c:v>
                </c:pt>
                <c:pt idx="17">
                  <c:v>55.986244642007833</c:v>
                </c:pt>
                <c:pt idx="18">
                  <c:v>57.995654882259821</c:v>
                </c:pt>
                <c:pt idx="19">
                  <c:v>59.995654882259821</c:v>
                </c:pt>
                <c:pt idx="20">
                  <c:v>61.995654882259821</c:v>
                </c:pt>
                <c:pt idx="21">
                  <c:v>63.995654882259821</c:v>
                </c:pt>
                <c:pt idx="22">
                  <c:v>70.998626423068913</c:v>
                </c:pt>
                <c:pt idx="23">
                  <c:v>74.999133382127297</c:v>
                </c:pt>
                <c:pt idx="24">
                  <c:v>78.999453221222126</c:v>
                </c:pt>
                <c:pt idx="25">
                  <c:v>70.996548905475962</c:v>
                </c:pt>
                <c:pt idx="26">
                  <c:v>64.986244642007833</c:v>
                </c:pt>
                <c:pt idx="27">
                  <c:v>49.542425094393252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75680"/>
        <c:axId val="110802048"/>
      </c:lineChart>
      <c:catAx>
        <c:axId val="110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02048"/>
        <c:crosses val="autoZero"/>
        <c:auto val="1"/>
        <c:lblAlgn val="ctr"/>
        <c:lblOffset val="100"/>
        <c:noMultiLvlLbl val="0"/>
      </c:catAx>
      <c:valAx>
        <c:axId val="1108020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0775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'FR of speaker'!$D$5</c:f>
              <c:strCache>
                <c:ptCount val="1"/>
                <c:pt idx="0">
                  <c:v>dB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numRef>
              <c:f>'FR of speaker'!$A$6:$A$35</c:f>
              <c:numCache>
                <c:formatCode>General</c:formatCode>
                <c:ptCount val="30"/>
                <c:pt idx="0">
                  <c:v>25</c:v>
                </c:pt>
                <c:pt idx="1">
                  <c:v>31.5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80</c:v>
                </c:pt>
                <c:pt idx="6">
                  <c:v>100</c:v>
                </c:pt>
                <c:pt idx="7">
                  <c:v>125</c:v>
                </c:pt>
                <c:pt idx="8">
                  <c:v>160</c:v>
                </c:pt>
                <c:pt idx="9">
                  <c:v>200</c:v>
                </c:pt>
                <c:pt idx="10">
                  <c:v>250</c:v>
                </c:pt>
                <c:pt idx="11">
                  <c:v>315</c:v>
                </c:pt>
                <c:pt idx="12">
                  <c:v>400</c:v>
                </c:pt>
                <c:pt idx="13">
                  <c:v>500</c:v>
                </c:pt>
                <c:pt idx="14">
                  <c:v>630</c:v>
                </c:pt>
                <c:pt idx="15">
                  <c:v>800</c:v>
                </c:pt>
                <c:pt idx="16">
                  <c:v>1000</c:v>
                </c:pt>
                <c:pt idx="17">
                  <c:v>1250</c:v>
                </c:pt>
                <c:pt idx="18">
                  <c:v>1600</c:v>
                </c:pt>
                <c:pt idx="19">
                  <c:v>2000</c:v>
                </c:pt>
                <c:pt idx="20">
                  <c:v>2500</c:v>
                </c:pt>
                <c:pt idx="21">
                  <c:v>3150</c:v>
                </c:pt>
                <c:pt idx="22">
                  <c:v>4000</c:v>
                </c:pt>
                <c:pt idx="23">
                  <c:v>5000</c:v>
                </c:pt>
                <c:pt idx="24">
                  <c:v>6300</c:v>
                </c:pt>
                <c:pt idx="25">
                  <c:v>8000</c:v>
                </c:pt>
                <c:pt idx="26">
                  <c:v>10000</c:v>
                </c:pt>
                <c:pt idx="27">
                  <c:v>12500</c:v>
                </c:pt>
                <c:pt idx="28">
                  <c:v>16000</c:v>
                </c:pt>
                <c:pt idx="29">
                  <c:v>20000</c:v>
                </c:pt>
              </c:numCache>
            </c:numRef>
          </c:cat>
          <c:val>
            <c:numRef>
              <c:f>'FR of speaker'!$D$6:$D$35</c:f>
              <c:numCache>
                <c:formatCode>0.00</c:formatCode>
                <c:ptCount val="30"/>
                <c:pt idx="0">
                  <c:v>13.349114613732304</c:v>
                </c:pt>
                <c:pt idx="1">
                  <c:v>18.349114613732304</c:v>
                </c:pt>
                <c:pt idx="2">
                  <c:v>24.542425094393252</c:v>
                </c:pt>
                <c:pt idx="3">
                  <c:v>29.542425094393248</c:v>
                </c:pt>
                <c:pt idx="4">
                  <c:v>34.86044566117944</c:v>
                </c:pt>
                <c:pt idx="5">
                  <c:v>34.86044566117944</c:v>
                </c:pt>
                <c:pt idx="6">
                  <c:v>39.542425094393245</c:v>
                </c:pt>
                <c:pt idx="7">
                  <c:v>38.349114613732304</c:v>
                </c:pt>
                <c:pt idx="8">
                  <c:v>44.542425094393252</c:v>
                </c:pt>
                <c:pt idx="9">
                  <c:v>49.86044566117944</c:v>
                </c:pt>
                <c:pt idx="10">
                  <c:v>49.86044566117944</c:v>
                </c:pt>
                <c:pt idx="11">
                  <c:v>49.86044566117944</c:v>
                </c:pt>
                <c:pt idx="12">
                  <c:v>49.86044566117944</c:v>
                </c:pt>
                <c:pt idx="13">
                  <c:v>49.542425094393252</c:v>
                </c:pt>
                <c:pt idx="14">
                  <c:v>48.349114613732304</c:v>
                </c:pt>
                <c:pt idx="15">
                  <c:v>48.349114613732304</c:v>
                </c:pt>
                <c:pt idx="16">
                  <c:v>48.349114613732304</c:v>
                </c:pt>
                <c:pt idx="17">
                  <c:v>49.86044566117944</c:v>
                </c:pt>
                <c:pt idx="18">
                  <c:v>49.956351945975499</c:v>
                </c:pt>
                <c:pt idx="19">
                  <c:v>49.986244642007833</c:v>
                </c:pt>
                <c:pt idx="20">
                  <c:v>49.995654882259821</c:v>
                </c:pt>
                <c:pt idx="21">
                  <c:v>49.995654882259821</c:v>
                </c:pt>
                <c:pt idx="22">
                  <c:v>49.995654882259821</c:v>
                </c:pt>
                <c:pt idx="23">
                  <c:v>49.995654882259821</c:v>
                </c:pt>
                <c:pt idx="24">
                  <c:v>54.998626423068913</c:v>
                </c:pt>
                <c:pt idx="25">
                  <c:v>56.999133382127297</c:v>
                </c:pt>
                <c:pt idx="26">
                  <c:v>58.999453221222133</c:v>
                </c:pt>
                <c:pt idx="27">
                  <c:v>50.996548905475962</c:v>
                </c:pt>
                <c:pt idx="28">
                  <c:v>44.986244642007833</c:v>
                </c:pt>
                <c:pt idx="29">
                  <c:v>29.542425094393248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'FR of speaker'!$B$5</c:f>
              <c:strCache>
                <c:ptCount val="1"/>
                <c:pt idx="0">
                  <c:v>Ch.1 Avg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'FR of speaker'!$B$6:$B$35</c:f>
              <c:numCache>
                <c:formatCode>0.00</c:formatCode>
                <c:ptCount val="30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55</c:v>
                </c:pt>
                <c:pt idx="25">
                  <c:v>57</c:v>
                </c:pt>
                <c:pt idx="26">
                  <c:v>59</c:v>
                </c:pt>
                <c:pt idx="27">
                  <c:v>51</c:v>
                </c:pt>
                <c:pt idx="28">
                  <c:v>45</c:v>
                </c:pt>
                <c:pt idx="29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'FR of speaker'!$C$5</c:f>
              <c:strCache>
                <c:ptCount val="1"/>
                <c:pt idx="0">
                  <c:v>Ch.2 Avg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'FR of speaker'!$C$6:$C$35</c:f>
              <c:numCache>
                <c:formatCode>General</c:formatCode>
                <c:ptCount val="30"/>
                <c:pt idx="0">
                  <c:v>10</c:v>
                </c:pt>
                <c:pt idx="1">
                  <c:v>15</c:v>
                </c:pt>
                <c:pt idx="2">
                  <c:v>15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35</c:v>
                </c:pt>
                <c:pt idx="18">
                  <c:v>30</c:v>
                </c:pt>
                <c:pt idx="19">
                  <c:v>25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12160"/>
        <c:axId val="111776512"/>
      </c:lineChart>
      <c:catAx>
        <c:axId val="11081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776512"/>
        <c:crosses val="autoZero"/>
        <c:auto val="1"/>
        <c:lblAlgn val="ctr"/>
        <c:lblOffset val="100"/>
        <c:noMultiLvlLbl val="0"/>
      </c:catAx>
      <c:valAx>
        <c:axId val="1117765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081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37</xdr:row>
      <xdr:rowOff>85726</xdr:rowOff>
    </xdr:from>
    <xdr:to>
      <xdr:col>11</xdr:col>
      <xdr:colOff>466725</xdr:colOff>
      <xdr:row>49</xdr:row>
      <xdr:rowOff>85726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542926</xdr:colOff>
      <xdr:row>37</xdr:row>
      <xdr:rowOff>76200</xdr:rowOff>
    </xdr:from>
    <xdr:to>
      <xdr:col>26</xdr:col>
      <xdr:colOff>1</xdr:colOff>
      <xdr:row>49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50</xdr:row>
      <xdr:rowOff>104775</xdr:rowOff>
    </xdr:from>
    <xdr:to>
      <xdr:col>11</xdr:col>
      <xdr:colOff>457200</xdr:colOff>
      <xdr:row>62</xdr:row>
      <xdr:rowOff>104775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</xdr:row>
      <xdr:rowOff>142875</xdr:rowOff>
    </xdr:from>
    <xdr:to>
      <xdr:col>12</xdr:col>
      <xdr:colOff>476249</xdr:colOff>
      <xdr:row>34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19</xdr:row>
      <xdr:rowOff>19049</xdr:rowOff>
    </xdr:from>
    <xdr:to>
      <xdr:col>12</xdr:col>
      <xdr:colOff>133350</xdr:colOff>
      <xdr:row>45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</xdr:row>
      <xdr:rowOff>104775</xdr:rowOff>
    </xdr:from>
    <xdr:to>
      <xdr:col>12</xdr:col>
      <xdr:colOff>85725</xdr:colOff>
      <xdr:row>18</xdr:row>
      <xdr:rowOff>38101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6</xdr:row>
      <xdr:rowOff>9525</xdr:rowOff>
    </xdr:from>
    <xdr:to>
      <xdr:col>14</xdr:col>
      <xdr:colOff>714375</xdr:colOff>
      <xdr:row>29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5" sqref="A35"/>
    </sheetView>
  </sheetViews>
  <sheetFormatPr baseColWidth="10" defaultRowHeight="15" x14ac:dyDescent="0.25"/>
  <sheetData>
    <row r="1" spans="1:11" ht="31.5" x14ac:dyDescent="0.5">
      <c r="A1" s="69" t="s">
        <v>19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3" spans="1:11" ht="21" x14ac:dyDescent="0.35">
      <c r="A3" s="6" t="s">
        <v>2</v>
      </c>
    </row>
    <row r="4" spans="1:11" x14ac:dyDescent="0.25">
      <c r="A4" t="s">
        <v>64</v>
      </c>
    </row>
    <row r="5" spans="1:11" x14ac:dyDescent="0.25">
      <c r="A5" t="s">
        <v>65</v>
      </c>
    </row>
    <row r="7" spans="1:11" x14ac:dyDescent="0.25">
      <c r="A7" t="s">
        <v>66</v>
      </c>
    </row>
    <row r="9" spans="1:11" x14ac:dyDescent="0.25">
      <c r="A9" t="s">
        <v>67</v>
      </c>
    </row>
    <row r="11" spans="1:11" x14ac:dyDescent="0.25">
      <c r="A11" t="s">
        <v>50</v>
      </c>
    </row>
    <row r="12" spans="1:11" x14ac:dyDescent="0.25">
      <c r="A12" t="s">
        <v>51</v>
      </c>
    </row>
    <row r="14" spans="1:11" x14ac:dyDescent="0.25">
      <c r="A14" t="s">
        <v>68</v>
      </c>
    </row>
    <row r="15" spans="1:11" x14ac:dyDescent="0.25">
      <c r="A15" t="s">
        <v>69</v>
      </c>
    </row>
    <row r="17" spans="1:1" x14ac:dyDescent="0.25">
      <c r="A17" t="s">
        <v>3</v>
      </c>
    </row>
    <row r="19" spans="1:1" x14ac:dyDescent="0.25">
      <c r="A19" t="s">
        <v>52</v>
      </c>
    </row>
    <row r="20" spans="1:1" x14ac:dyDescent="0.25">
      <c r="A20" t="s">
        <v>70</v>
      </c>
    </row>
    <row r="22" spans="1:1" x14ac:dyDescent="0.25">
      <c r="A22" t="s">
        <v>53</v>
      </c>
    </row>
    <row r="24" spans="1:1" x14ac:dyDescent="0.25">
      <c r="A24" t="s">
        <v>71</v>
      </c>
    </row>
    <row r="26" spans="1:1" x14ac:dyDescent="0.25">
      <c r="A26" t="s">
        <v>54</v>
      </c>
    </row>
    <row r="28" spans="1:1" x14ac:dyDescent="0.25">
      <c r="A28" s="8" t="s">
        <v>55</v>
      </c>
    </row>
    <row r="29" spans="1:1" x14ac:dyDescent="0.25">
      <c r="A29" t="s">
        <v>56</v>
      </c>
    </row>
    <row r="30" spans="1:1" x14ac:dyDescent="0.25">
      <c r="A30" s="18" t="s">
        <v>57</v>
      </c>
    </row>
    <row r="32" spans="1:1" x14ac:dyDescent="0.25">
      <c r="A32" s="68" t="s">
        <v>62</v>
      </c>
    </row>
    <row r="33" spans="1:1" x14ac:dyDescent="0.25">
      <c r="A33" t="s">
        <v>63</v>
      </c>
    </row>
    <row r="34" spans="1:1" ht="18.75" x14ac:dyDescent="0.3">
      <c r="A34" s="15" t="s">
        <v>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0"/>
  <sheetViews>
    <sheetView workbookViewId="0">
      <selection activeCell="AB8" sqref="AB8"/>
    </sheetView>
  </sheetViews>
  <sheetFormatPr baseColWidth="10" defaultRowHeight="15" x14ac:dyDescent="0.25"/>
  <cols>
    <col min="1" max="1" width="6.28515625" customWidth="1"/>
    <col min="2" max="2" width="3.7109375" bestFit="1" customWidth="1"/>
    <col min="3" max="4" width="9.42578125" bestFit="1" customWidth="1"/>
    <col min="5" max="5" width="7.28515625" bestFit="1" customWidth="1"/>
    <col min="6" max="6" width="6" bestFit="1" customWidth="1"/>
    <col min="7" max="7" width="6.5703125" bestFit="1" customWidth="1"/>
    <col min="8" max="8" width="9.42578125" bestFit="1" customWidth="1"/>
    <col min="9" max="9" width="6.7109375" bestFit="1" customWidth="1"/>
    <col min="10" max="10" width="6" bestFit="1" customWidth="1"/>
    <col min="11" max="11" width="8.42578125" customWidth="1"/>
    <col min="12" max="12" width="9.42578125" bestFit="1" customWidth="1"/>
    <col min="13" max="13" width="6.7109375" customWidth="1"/>
    <col min="14" max="14" width="6" bestFit="1" customWidth="1"/>
    <col min="15" max="15" width="6.7109375" bestFit="1" customWidth="1"/>
    <col min="16" max="16" width="9" customWidth="1"/>
    <col min="17" max="17" width="8.140625" customWidth="1"/>
    <col min="18" max="18" width="6" bestFit="1" customWidth="1"/>
    <col min="19" max="19" width="8.42578125" customWidth="1"/>
    <col min="20" max="20" width="7.28515625" bestFit="1" customWidth="1"/>
    <col min="21" max="21" width="7" customWidth="1"/>
    <col min="22" max="22" width="6" bestFit="1" customWidth="1"/>
    <col min="23" max="23" width="6.7109375" bestFit="1" customWidth="1"/>
    <col min="24" max="24" width="7.28515625" bestFit="1" customWidth="1"/>
    <col min="25" max="25" width="6.85546875" customWidth="1"/>
    <col min="26" max="26" width="7.42578125" customWidth="1"/>
  </cols>
  <sheetData>
    <row r="1" spans="1:26" ht="27" thickBot="1" x14ac:dyDescent="0.45">
      <c r="A1" s="7" t="s">
        <v>29</v>
      </c>
      <c r="J1" s="80" t="s">
        <v>30</v>
      </c>
      <c r="K1" s="81"/>
      <c r="L1" s="81"/>
      <c r="N1" s="82" t="s">
        <v>38</v>
      </c>
      <c r="O1" s="83"/>
      <c r="P1" s="83"/>
      <c r="Q1" s="83"/>
      <c r="R1" s="84"/>
      <c r="T1" s="85" t="s">
        <v>72</v>
      </c>
      <c r="U1" s="78"/>
      <c r="V1" s="78"/>
      <c r="W1" s="78"/>
      <c r="X1" s="78"/>
      <c r="Y1" s="78"/>
      <c r="Z1" s="79"/>
    </row>
    <row r="2" spans="1:26" ht="21.75" thickBot="1" x14ac:dyDescent="0.4">
      <c r="A2" s="6" t="s">
        <v>27</v>
      </c>
      <c r="B2" s="52"/>
      <c r="C2" s="53" t="s">
        <v>72</v>
      </c>
      <c r="D2" s="52"/>
      <c r="F2" s="8" t="s">
        <v>28</v>
      </c>
      <c r="G2" s="53"/>
      <c r="H2" s="48" t="s">
        <v>49</v>
      </c>
      <c r="J2" s="77" t="s">
        <v>36</v>
      </c>
      <c r="K2" s="78"/>
      <c r="L2" s="79"/>
      <c r="N2" s="76" t="s">
        <v>58</v>
      </c>
      <c r="O2" s="74"/>
      <c r="P2" s="74"/>
      <c r="Q2" s="74"/>
      <c r="R2" s="74"/>
      <c r="S2" s="75"/>
      <c r="T2" s="73" t="s">
        <v>59</v>
      </c>
      <c r="U2" s="74"/>
      <c r="V2" s="74"/>
      <c r="W2" s="74"/>
      <c r="X2" s="74"/>
      <c r="Y2" s="74"/>
      <c r="Z2" s="75"/>
    </row>
    <row r="3" spans="1:26" s="2" customFormat="1" ht="161.25" thickBot="1" x14ac:dyDescent="0.3">
      <c r="A3" s="43" t="s">
        <v>8</v>
      </c>
      <c r="B3" s="14" t="s">
        <v>0</v>
      </c>
      <c r="C3" s="14" t="s">
        <v>31</v>
      </c>
      <c r="D3" s="23" t="s">
        <v>1</v>
      </c>
      <c r="E3" s="14" t="s">
        <v>9</v>
      </c>
      <c r="F3" s="43" t="s">
        <v>5</v>
      </c>
      <c r="G3" s="14" t="s">
        <v>6</v>
      </c>
      <c r="H3" s="14" t="s">
        <v>1</v>
      </c>
      <c r="I3" s="23" t="s">
        <v>32</v>
      </c>
      <c r="J3" s="44" t="s">
        <v>5</v>
      </c>
      <c r="K3" s="31" t="s">
        <v>7</v>
      </c>
      <c r="L3" s="31" t="s">
        <v>1</v>
      </c>
      <c r="M3" s="16" t="s">
        <v>10</v>
      </c>
      <c r="N3" s="45" t="s">
        <v>5</v>
      </c>
      <c r="O3" s="17" t="s">
        <v>13</v>
      </c>
      <c r="P3" s="21" t="s">
        <v>1</v>
      </c>
      <c r="Q3" s="17" t="s">
        <v>12</v>
      </c>
      <c r="R3" s="46" t="s">
        <v>5</v>
      </c>
      <c r="S3" s="21" t="s">
        <v>14</v>
      </c>
      <c r="T3" s="26" t="s">
        <v>35</v>
      </c>
      <c r="U3" s="27" t="s">
        <v>39</v>
      </c>
      <c r="V3" s="47" t="s">
        <v>5</v>
      </c>
      <c r="W3" s="26" t="s">
        <v>15</v>
      </c>
      <c r="X3" s="26" t="s">
        <v>35</v>
      </c>
      <c r="Y3" s="27" t="s">
        <v>40</v>
      </c>
      <c r="Z3" s="27" t="s">
        <v>37</v>
      </c>
    </row>
    <row r="4" spans="1:26" s="2" customFormat="1" ht="15" customHeight="1" x14ac:dyDescent="0.25">
      <c r="A4" s="43"/>
      <c r="B4" s="43"/>
      <c r="C4" s="58">
        <v>0</v>
      </c>
      <c r="D4" s="66" t="s">
        <v>61</v>
      </c>
      <c r="E4" s="67">
        <v>0</v>
      </c>
      <c r="F4" s="55"/>
      <c r="G4" s="71" t="s">
        <v>60</v>
      </c>
      <c r="H4" s="72"/>
      <c r="I4" s="58">
        <v>0</v>
      </c>
      <c r="J4" s="56"/>
      <c r="K4" s="71" t="s">
        <v>60</v>
      </c>
      <c r="L4" s="72"/>
      <c r="M4" s="54">
        <v>0</v>
      </c>
      <c r="N4" s="57"/>
      <c r="O4" s="71" t="s">
        <v>60</v>
      </c>
      <c r="P4" s="72"/>
      <c r="Q4" s="58">
        <v>0</v>
      </c>
      <c r="R4" s="50"/>
      <c r="S4" s="71" t="s">
        <v>60</v>
      </c>
      <c r="T4" s="72"/>
      <c r="U4" s="58">
        <v>0</v>
      </c>
      <c r="V4" s="50"/>
      <c r="W4" s="71" t="s">
        <v>60</v>
      </c>
      <c r="X4" s="72"/>
      <c r="Y4" s="58">
        <v>0</v>
      </c>
      <c r="Z4" s="51"/>
    </row>
    <row r="5" spans="1:26" x14ac:dyDescent="0.25">
      <c r="A5" s="42">
        <v>25</v>
      </c>
      <c r="B5" s="25">
        <v>0</v>
      </c>
      <c r="C5" s="49">
        <f>'FR of speaker'!D6+$C$4</f>
        <v>13.349114613732304</v>
      </c>
      <c r="D5" s="3">
        <f>'Helper table'!B7+$C$4</f>
        <v>0</v>
      </c>
      <c r="E5" s="20">
        <f>D5+C5-B5+$E$4</f>
        <v>13.349114613732304</v>
      </c>
      <c r="F5" s="42">
        <v>25</v>
      </c>
      <c r="G5" s="25">
        <f>B5</f>
        <v>0</v>
      </c>
      <c r="H5" s="3">
        <f>'Helper table'!F7+$I$4</f>
        <v>0</v>
      </c>
      <c r="I5" s="20">
        <f>H5+C5-B5</f>
        <v>13.349114613732304</v>
      </c>
      <c r="J5" s="42">
        <v>25</v>
      </c>
      <c r="K5" s="25">
        <f>B5</f>
        <v>0</v>
      </c>
      <c r="L5" s="3">
        <f>'Helper table'!I7+$M$4</f>
        <v>0</v>
      </c>
      <c r="M5" s="20">
        <f>L5+C5-B5</f>
        <v>13.349114613732304</v>
      </c>
      <c r="N5" s="42">
        <v>25</v>
      </c>
      <c r="O5" s="25">
        <f>B5</f>
        <v>0</v>
      </c>
      <c r="P5" s="49">
        <f>'Helper table'!L7+$Q$4</f>
        <v>0</v>
      </c>
      <c r="Q5" s="24">
        <f>P5+C5-B5</f>
        <v>13.349114613732304</v>
      </c>
      <c r="R5" s="42">
        <v>25</v>
      </c>
      <c r="S5" s="25">
        <f>B5</f>
        <v>0</v>
      </c>
      <c r="T5" s="59">
        <f>'Helper table'!O7+$U$4</f>
        <v>0</v>
      </c>
      <c r="U5" s="28">
        <f>T5-B5</f>
        <v>0</v>
      </c>
      <c r="V5" s="42">
        <v>25</v>
      </c>
      <c r="W5" s="25">
        <f>B5</f>
        <v>0</v>
      </c>
      <c r="X5" s="59">
        <f>'Helper table'!R7+$Y$4</f>
        <v>0</v>
      </c>
      <c r="Y5" s="28">
        <f>X5-B5</f>
        <v>0</v>
      </c>
      <c r="Z5" s="13"/>
    </row>
    <row r="6" spans="1:26" x14ac:dyDescent="0.25">
      <c r="A6" s="42">
        <v>32</v>
      </c>
      <c r="B6" s="25">
        <v>-10</v>
      </c>
      <c r="C6" s="49">
        <f>'FR of speaker'!D7+$C$4</f>
        <v>18.349114613732304</v>
      </c>
      <c r="D6" s="3">
        <f>'Helper table'!B8+$C$4</f>
        <v>0</v>
      </c>
      <c r="E6" s="24">
        <f t="shared" ref="E6:E37" si="0">D6+C6-B6+$E$4</f>
        <v>28.349114613732304</v>
      </c>
      <c r="F6" s="42">
        <v>32</v>
      </c>
      <c r="G6" s="25">
        <f t="shared" ref="G6:G13" si="1">B6</f>
        <v>-10</v>
      </c>
      <c r="H6" s="3">
        <f>'Helper table'!F8+$I$4</f>
        <v>0</v>
      </c>
      <c r="I6" s="24">
        <f t="shared" ref="I6:I37" si="2">H6+C6-B6</f>
        <v>28.349114613732304</v>
      </c>
      <c r="J6" s="42">
        <v>32</v>
      </c>
      <c r="K6" s="25">
        <f t="shared" ref="K6:K13" si="3">B6</f>
        <v>-10</v>
      </c>
      <c r="L6" s="3">
        <f>'Helper table'!I8+$M$4</f>
        <v>0</v>
      </c>
      <c r="M6" s="24">
        <f t="shared" ref="M6:M37" si="4">L6+C6-B6</f>
        <v>28.349114613732304</v>
      </c>
      <c r="N6" s="42">
        <v>32</v>
      </c>
      <c r="O6" s="25">
        <f t="shared" ref="O6:O13" si="5">B6</f>
        <v>-10</v>
      </c>
      <c r="P6" s="49">
        <f>'Helper table'!L8+$Q$4</f>
        <v>0</v>
      </c>
      <c r="Q6" s="24">
        <f t="shared" ref="Q6:Q37" si="6">P6+C6-B6</f>
        <v>28.349114613732304</v>
      </c>
      <c r="R6" s="42">
        <v>32</v>
      </c>
      <c r="S6" s="25">
        <f t="shared" ref="S6:S13" si="7">B6</f>
        <v>-10</v>
      </c>
      <c r="T6" s="59">
        <f>'Helper table'!O8+$U$4</f>
        <v>0</v>
      </c>
      <c r="U6" s="28">
        <f t="shared" ref="U6:U37" si="8">T6-B6</f>
        <v>10</v>
      </c>
      <c r="V6" s="42">
        <v>32</v>
      </c>
      <c r="W6" s="25">
        <f t="shared" ref="W6:W13" si="9">B6</f>
        <v>-10</v>
      </c>
      <c r="X6" s="59">
        <f>'Helper table'!R8+$Y$4</f>
        <v>0</v>
      </c>
      <c r="Y6" s="28">
        <f t="shared" ref="Y6:Y37" si="10">X6-B6</f>
        <v>10</v>
      </c>
      <c r="Z6" s="13"/>
    </row>
    <row r="7" spans="1:26" x14ac:dyDescent="0.25">
      <c r="A7" s="42">
        <v>40</v>
      </c>
      <c r="B7" s="25">
        <v>-30</v>
      </c>
      <c r="C7" s="49">
        <f>'FR of speaker'!D8+$C$4</f>
        <v>24.542425094393252</v>
      </c>
      <c r="D7" s="3">
        <f>'Helper table'!B9+$C$4</f>
        <v>0</v>
      </c>
      <c r="E7" s="24">
        <f t="shared" si="0"/>
        <v>54.542425094393252</v>
      </c>
      <c r="F7" s="42">
        <v>40</v>
      </c>
      <c r="G7" s="25">
        <f t="shared" si="1"/>
        <v>-30</v>
      </c>
      <c r="H7" s="3">
        <f>'Helper table'!F9+$I$4</f>
        <v>0</v>
      </c>
      <c r="I7" s="24">
        <f t="shared" si="2"/>
        <v>54.542425094393252</v>
      </c>
      <c r="J7" s="42">
        <v>40</v>
      </c>
      <c r="K7" s="25">
        <f t="shared" si="3"/>
        <v>-30</v>
      </c>
      <c r="L7" s="3">
        <f>'Helper table'!I9+$M$4</f>
        <v>0</v>
      </c>
      <c r="M7" s="24">
        <f t="shared" si="4"/>
        <v>54.542425094393252</v>
      </c>
      <c r="N7" s="42">
        <v>40</v>
      </c>
      <c r="O7" s="25">
        <f t="shared" si="5"/>
        <v>-30</v>
      </c>
      <c r="P7" s="49">
        <f>'Helper table'!L9+$Q$4</f>
        <v>0</v>
      </c>
      <c r="Q7" s="24">
        <f t="shared" si="6"/>
        <v>54.542425094393252</v>
      </c>
      <c r="R7" s="42">
        <v>40</v>
      </c>
      <c r="S7" s="25">
        <f t="shared" si="7"/>
        <v>-30</v>
      </c>
      <c r="T7" s="59">
        <f>'Helper table'!O9+$U$4</f>
        <v>0</v>
      </c>
      <c r="U7" s="28">
        <f t="shared" si="8"/>
        <v>30</v>
      </c>
      <c r="V7" s="42">
        <v>40</v>
      </c>
      <c r="W7" s="25">
        <f t="shared" si="9"/>
        <v>-30</v>
      </c>
      <c r="X7" s="59">
        <f>'Helper table'!R9+$Y$4</f>
        <v>0</v>
      </c>
      <c r="Y7" s="28">
        <f t="shared" si="10"/>
        <v>30</v>
      </c>
      <c r="Z7" s="13"/>
    </row>
    <row r="8" spans="1:26" x14ac:dyDescent="0.25">
      <c r="A8" s="42">
        <v>50</v>
      </c>
      <c r="B8" s="25">
        <v>-20</v>
      </c>
      <c r="C8" s="49">
        <f>'FR of speaker'!D9+$C$4</f>
        <v>29.542425094393248</v>
      </c>
      <c r="D8" s="3">
        <f>'Helper table'!B10+$C$4</f>
        <v>0</v>
      </c>
      <c r="E8" s="24">
        <f t="shared" si="0"/>
        <v>49.542425094393252</v>
      </c>
      <c r="F8" s="42">
        <v>50</v>
      </c>
      <c r="G8" s="25">
        <f t="shared" si="1"/>
        <v>-20</v>
      </c>
      <c r="H8" s="3">
        <f>'Helper table'!F10+$I$4</f>
        <v>0</v>
      </c>
      <c r="I8" s="24">
        <f t="shared" si="2"/>
        <v>49.542425094393252</v>
      </c>
      <c r="J8" s="42">
        <v>50</v>
      </c>
      <c r="K8" s="25">
        <f t="shared" si="3"/>
        <v>-20</v>
      </c>
      <c r="L8" s="3">
        <f>'Helper table'!I10+$M$4</f>
        <v>0</v>
      </c>
      <c r="M8" s="24">
        <f t="shared" si="4"/>
        <v>49.542425094393252</v>
      </c>
      <c r="N8" s="42">
        <v>50</v>
      </c>
      <c r="O8" s="25">
        <f t="shared" si="5"/>
        <v>-20</v>
      </c>
      <c r="P8" s="49">
        <f>'Helper table'!L10+$Q$4</f>
        <v>0</v>
      </c>
      <c r="Q8" s="24">
        <f t="shared" si="6"/>
        <v>49.542425094393252</v>
      </c>
      <c r="R8" s="42">
        <v>50</v>
      </c>
      <c r="S8" s="25">
        <f t="shared" si="7"/>
        <v>-20</v>
      </c>
      <c r="T8" s="59">
        <f>'Helper table'!O10+$U$4</f>
        <v>0</v>
      </c>
      <c r="U8" s="28">
        <f t="shared" si="8"/>
        <v>20</v>
      </c>
      <c r="V8" s="42">
        <v>50</v>
      </c>
      <c r="W8" s="25">
        <f t="shared" si="9"/>
        <v>-20</v>
      </c>
      <c r="X8" s="59">
        <f>'Helper table'!R10+$Y$4</f>
        <v>0</v>
      </c>
      <c r="Y8" s="28">
        <f t="shared" si="10"/>
        <v>20</v>
      </c>
      <c r="Z8" s="13"/>
    </row>
    <row r="9" spans="1:26" x14ac:dyDescent="0.25">
      <c r="A9" s="42">
        <v>56</v>
      </c>
      <c r="B9" s="25">
        <v>-20</v>
      </c>
      <c r="C9" s="33">
        <f>(C8+C10)/2</f>
        <v>32.201435377786346</v>
      </c>
      <c r="D9" s="33">
        <f>(D8+D10)/2</f>
        <v>0</v>
      </c>
      <c r="E9" s="24">
        <f t="shared" si="0"/>
        <v>52.201435377786346</v>
      </c>
      <c r="F9" s="42">
        <v>56</v>
      </c>
      <c r="G9" s="25">
        <f t="shared" si="1"/>
        <v>-20</v>
      </c>
      <c r="H9" s="33">
        <f>(H8+H10)/2</f>
        <v>0</v>
      </c>
      <c r="I9" s="24">
        <f t="shared" si="2"/>
        <v>52.201435377786346</v>
      </c>
      <c r="J9" s="42">
        <v>56</v>
      </c>
      <c r="K9" s="25">
        <f t="shared" si="3"/>
        <v>-20</v>
      </c>
      <c r="L9" s="33">
        <f>(L8+L10)/2</f>
        <v>0</v>
      </c>
      <c r="M9" s="24">
        <f t="shared" si="4"/>
        <v>52.201435377786346</v>
      </c>
      <c r="N9" s="42">
        <v>56</v>
      </c>
      <c r="O9" s="25">
        <f t="shared" si="5"/>
        <v>-20</v>
      </c>
      <c r="P9" s="33">
        <f>(P8+P10)/2</f>
        <v>0</v>
      </c>
      <c r="Q9" s="24">
        <f t="shared" si="6"/>
        <v>52.201435377786346</v>
      </c>
      <c r="R9" s="42">
        <v>56</v>
      </c>
      <c r="S9" s="25">
        <f t="shared" si="7"/>
        <v>-20</v>
      </c>
      <c r="T9" s="33">
        <f>(T8+T10)/2</f>
        <v>0</v>
      </c>
      <c r="U9" s="28">
        <f t="shared" si="8"/>
        <v>20</v>
      </c>
      <c r="V9" s="42">
        <v>56</v>
      </c>
      <c r="W9" s="25">
        <f t="shared" si="9"/>
        <v>-20</v>
      </c>
      <c r="X9" s="33">
        <f>(X8+X10)/2</f>
        <v>0</v>
      </c>
      <c r="Y9" s="28">
        <f t="shared" si="10"/>
        <v>20</v>
      </c>
      <c r="Z9" s="13"/>
    </row>
    <row r="10" spans="1:26" x14ac:dyDescent="0.25">
      <c r="A10" s="42">
        <v>63</v>
      </c>
      <c r="B10" s="25">
        <v>-20</v>
      </c>
      <c r="C10" s="49">
        <f>'FR of speaker'!D10+C4</f>
        <v>34.86044566117944</v>
      </c>
      <c r="D10" s="3">
        <f>'Helper table'!B11+$C$4</f>
        <v>0</v>
      </c>
      <c r="E10" s="24">
        <f t="shared" si="0"/>
        <v>54.86044566117944</v>
      </c>
      <c r="F10" s="42">
        <v>63</v>
      </c>
      <c r="G10" s="25">
        <f t="shared" si="1"/>
        <v>-20</v>
      </c>
      <c r="H10" s="3">
        <f>'Helper table'!F11+$I$4</f>
        <v>0</v>
      </c>
      <c r="I10" s="24">
        <f t="shared" si="2"/>
        <v>54.86044566117944</v>
      </c>
      <c r="J10" s="42">
        <v>63</v>
      </c>
      <c r="K10" s="25">
        <f t="shared" si="3"/>
        <v>-20</v>
      </c>
      <c r="L10" s="3">
        <f>'Helper table'!I11+$M$4</f>
        <v>0</v>
      </c>
      <c r="M10" s="24">
        <f t="shared" si="4"/>
        <v>54.86044566117944</v>
      </c>
      <c r="N10" s="42">
        <v>63</v>
      </c>
      <c r="O10" s="25">
        <f t="shared" si="5"/>
        <v>-20</v>
      </c>
      <c r="P10" s="3">
        <f>'Helper table'!L11+$Q$4</f>
        <v>0</v>
      </c>
      <c r="Q10" s="24">
        <f t="shared" si="6"/>
        <v>54.86044566117944</v>
      </c>
      <c r="R10" s="42">
        <v>63</v>
      </c>
      <c r="S10" s="25">
        <f t="shared" si="7"/>
        <v>-20</v>
      </c>
      <c r="T10" s="59">
        <f>'Helper table'!O11+$U$4</f>
        <v>0</v>
      </c>
      <c r="U10" s="28">
        <f t="shared" si="8"/>
        <v>20</v>
      </c>
      <c r="V10" s="42">
        <v>63</v>
      </c>
      <c r="W10" s="25">
        <f t="shared" si="9"/>
        <v>-20</v>
      </c>
      <c r="X10" s="59">
        <f>'Helper table'!R11+Y4</f>
        <v>0</v>
      </c>
      <c r="Y10" s="28">
        <f t="shared" si="10"/>
        <v>20</v>
      </c>
      <c r="Z10" s="13"/>
    </row>
    <row r="11" spans="1:26" x14ac:dyDescent="0.25">
      <c r="A11" s="42">
        <v>71</v>
      </c>
      <c r="B11" s="25">
        <v>-10</v>
      </c>
      <c r="C11" s="33">
        <f>(C10+C12)/2</f>
        <v>34.86044566117944</v>
      </c>
      <c r="D11" s="33">
        <f>(D10+D12)/2</f>
        <v>0</v>
      </c>
      <c r="E11" s="24">
        <f t="shared" si="0"/>
        <v>44.86044566117944</v>
      </c>
      <c r="F11" s="42">
        <v>70</v>
      </c>
      <c r="G11" s="25">
        <f t="shared" si="1"/>
        <v>-10</v>
      </c>
      <c r="H11" s="33">
        <f>(H10+H12)/2</f>
        <v>0</v>
      </c>
      <c r="I11" s="24">
        <f t="shared" si="2"/>
        <v>44.86044566117944</v>
      </c>
      <c r="J11" s="42">
        <v>70</v>
      </c>
      <c r="K11" s="25">
        <f t="shared" si="3"/>
        <v>-10</v>
      </c>
      <c r="L11" s="33">
        <f>(L10+L12)/2</f>
        <v>0</v>
      </c>
      <c r="M11" s="24">
        <f t="shared" si="4"/>
        <v>44.86044566117944</v>
      </c>
      <c r="N11" s="42">
        <v>70</v>
      </c>
      <c r="O11" s="25">
        <f t="shared" si="5"/>
        <v>-10</v>
      </c>
      <c r="P11" s="33">
        <f>(P10+P12)/2</f>
        <v>0</v>
      </c>
      <c r="Q11" s="24">
        <f t="shared" si="6"/>
        <v>44.86044566117944</v>
      </c>
      <c r="R11" s="42">
        <v>70</v>
      </c>
      <c r="S11" s="25">
        <f t="shared" si="7"/>
        <v>-10</v>
      </c>
      <c r="T11" s="33">
        <f>(T10+T12)/2</f>
        <v>0</v>
      </c>
      <c r="U11" s="28">
        <f t="shared" si="8"/>
        <v>10</v>
      </c>
      <c r="V11" s="42">
        <v>70</v>
      </c>
      <c r="W11" s="25">
        <f t="shared" si="9"/>
        <v>-10</v>
      </c>
      <c r="X11" s="33">
        <f>(X10+X12)/2</f>
        <v>0</v>
      </c>
      <c r="Y11" s="28">
        <f t="shared" si="10"/>
        <v>10</v>
      </c>
      <c r="Z11" s="13"/>
    </row>
    <row r="12" spans="1:26" x14ac:dyDescent="0.25">
      <c r="A12" s="42">
        <v>79</v>
      </c>
      <c r="B12" s="25">
        <v>0</v>
      </c>
      <c r="C12" s="49">
        <f>'FR of speaker'!D11+C4</f>
        <v>34.86044566117944</v>
      </c>
      <c r="D12" s="3">
        <f>'Helper table'!B12+$C$4</f>
        <v>0</v>
      </c>
      <c r="E12" s="24">
        <f t="shared" si="0"/>
        <v>34.86044566117944</v>
      </c>
      <c r="F12" s="42">
        <v>80</v>
      </c>
      <c r="G12" s="25">
        <f t="shared" si="1"/>
        <v>0</v>
      </c>
      <c r="H12" s="3">
        <f>'Helper table'!F12+$I$4</f>
        <v>0</v>
      </c>
      <c r="I12" s="24">
        <f t="shared" si="2"/>
        <v>34.86044566117944</v>
      </c>
      <c r="J12" s="42">
        <v>80</v>
      </c>
      <c r="K12" s="25">
        <f t="shared" si="3"/>
        <v>0</v>
      </c>
      <c r="L12" s="3">
        <f>'Helper table'!I12+$M$4</f>
        <v>0</v>
      </c>
      <c r="M12" s="24">
        <f t="shared" si="4"/>
        <v>34.86044566117944</v>
      </c>
      <c r="N12" s="42">
        <v>80</v>
      </c>
      <c r="O12" s="25">
        <f t="shared" si="5"/>
        <v>0</v>
      </c>
      <c r="P12" s="3">
        <f>'Helper table'!L12+$Q$4</f>
        <v>0</v>
      </c>
      <c r="Q12" s="24">
        <f t="shared" si="6"/>
        <v>34.86044566117944</v>
      </c>
      <c r="R12" s="42">
        <v>80</v>
      </c>
      <c r="S12" s="25">
        <f t="shared" si="7"/>
        <v>0</v>
      </c>
      <c r="T12" s="59">
        <f>'Helper table'!O12+$U$4</f>
        <v>0</v>
      </c>
      <c r="U12" s="28">
        <f t="shared" si="8"/>
        <v>0</v>
      </c>
      <c r="V12" s="42">
        <v>80</v>
      </c>
      <c r="W12" s="25">
        <f t="shared" si="9"/>
        <v>0</v>
      </c>
      <c r="X12" s="59">
        <f>'Helper table'!R12+Y4</f>
        <v>0</v>
      </c>
      <c r="Y12" s="28">
        <f t="shared" si="10"/>
        <v>0</v>
      </c>
      <c r="Z12" s="13"/>
    </row>
    <row r="13" spans="1:26" x14ac:dyDescent="0.25">
      <c r="A13" s="42">
        <v>88.4</v>
      </c>
      <c r="B13" s="25">
        <v>10</v>
      </c>
      <c r="C13" s="33">
        <f>(C12+C14)/2</f>
        <v>37.201435377786339</v>
      </c>
      <c r="D13" s="33">
        <f>(D12+D14)/2</f>
        <v>0</v>
      </c>
      <c r="E13" s="24">
        <f t="shared" si="0"/>
        <v>27.201435377786339</v>
      </c>
      <c r="F13" s="42">
        <v>88.4</v>
      </c>
      <c r="G13" s="25">
        <f t="shared" si="1"/>
        <v>10</v>
      </c>
      <c r="H13" s="33">
        <f>(H12+H14)/2</f>
        <v>0</v>
      </c>
      <c r="I13" s="24">
        <f t="shared" si="2"/>
        <v>27.201435377786339</v>
      </c>
      <c r="J13" s="42">
        <v>88.4</v>
      </c>
      <c r="K13" s="25">
        <f t="shared" si="3"/>
        <v>10</v>
      </c>
      <c r="L13" s="33">
        <f>(L12+L14)/2</f>
        <v>0</v>
      </c>
      <c r="M13" s="24">
        <f t="shared" si="4"/>
        <v>27.201435377786339</v>
      </c>
      <c r="N13" s="42">
        <v>88.4</v>
      </c>
      <c r="O13" s="25">
        <f t="shared" si="5"/>
        <v>10</v>
      </c>
      <c r="P13" s="33">
        <f>(P12+P14)/2</f>
        <v>0</v>
      </c>
      <c r="Q13" s="24">
        <f t="shared" si="6"/>
        <v>27.201435377786339</v>
      </c>
      <c r="R13" s="42">
        <v>88.4</v>
      </c>
      <c r="S13" s="25">
        <f t="shared" si="7"/>
        <v>10</v>
      </c>
      <c r="T13" s="33">
        <f>(T12+T14)/2</f>
        <v>0</v>
      </c>
      <c r="U13" s="28">
        <f t="shared" si="8"/>
        <v>-10</v>
      </c>
      <c r="V13" s="42">
        <v>88.4</v>
      </c>
      <c r="W13" s="25">
        <f t="shared" si="9"/>
        <v>10</v>
      </c>
      <c r="X13" s="33">
        <f>(X12+X14)/2</f>
        <v>0</v>
      </c>
      <c r="Y13" s="28">
        <f t="shared" si="10"/>
        <v>-10</v>
      </c>
      <c r="Z13" s="13"/>
    </row>
    <row r="14" spans="1:26" x14ac:dyDescent="0.25">
      <c r="A14" s="42">
        <v>100</v>
      </c>
      <c r="B14" s="13">
        <v>10</v>
      </c>
      <c r="C14" s="19">
        <f>'FR of speaker'!D12+$C$4</f>
        <v>39.542425094393245</v>
      </c>
      <c r="D14" s="3">
        <f>'Helper table'!B13+$C$4</f>
        <v>0</v>
      </c>
      <c r="E14" s="24">
        <f t="shared" si="0"/>
        <v>29.542425094393245</v>
      </c>
      <c r="F14" s="42">
        <v>100</v>
      </c>
      <c r="G14" s="20">
        <f t="shared" ref="G14:G37" si="11">B14-E14</f>
        <v>-19.542425094393245</v>
      </c>
      <c r="H14" s="3">
        <f>'Helper table'!F13+$I$4</f>
        <v>0</v>
      </c>
      <c r="I14" s="24">
        <f t="shared" si="2"/>
        <v>29.542425094393245</v>
      </c>
      <c r="J14" s="42">
        <v>100</v>
      </c>
      <c r="K14" s="24">
        <f t="shared" ref="K14:K37" si="12">G14-I14</f>
        <v>-49.08485018878649</v>
      </c>
      <c r="L14" s="3">
        <f>'Helper table'!I13+$M$4</f>
        <v>0</v>
      </c>
      <c r="M14" s="24">
        <f t="shared" si="4"/>
        <v>29.542425094393245</v>
      </c>
      <c r="N14" s="42">
        <v>100</v>
      </c>
      <c r="O14" s="4">
        <f>K14-M14</f>
        <v>-78.627275283179728</v>
      </c>
      <c r="P14" s="49">
        <f>'Helper table'!L13+$Q$4</f>
        <v>0</v>
      </c>
      <c r="Q14" s="24">
        <f t="shared" si="6"/>
        <v>29.542425094393245</v>
      </c>
      <c r="R14" s="42">
        <v>100</v>
      </c>
      <c r="S14" s="4">
        <f>O14-Q14</f>
        <v>-108.16970037757298</v>
      </c>
      <c r="T14" s="59">
        <f>'Helper table'!O13+$U$4</f>
        <v>0</v>
      </c>
      <c r="U14" s="28">
        <f t="shared" si="8"/>
        <v>-10</v>
      </c>
      <c r="V14" s="42">
        <v>100</v>
      </c>
      <c r="W14" s="4">
        <f>S14-U14</f>
        <v>-98.16970037757298</v>
      </c>
      <c r="X14" s="59">
        <f>'Helper table'!R13+$Y$4</f>
        <v>0</v>
      </c>
      <c r="Y14" s="28">
        <f t="shared" si="10"/>
        <v>-10</v>
      </c>
      <c r="Z14" s="13">
        <v>58.4</v>
      </c>
    </row>
    <row r="15" spans="1:26" x14ac:dyDescent="0.25">
      <c r="A15" s="42">
        <v>125</v>
      </c>
      <c r="B15" s="13">
        <v>10</v>
      </c>
      <c r="C15" s="19">
        <f>'FR of speaker'!D13+$C$4</f>
        <v>38.349114613732304</v>
      </c>
      <c r="D15" s="3">
        <f>'Helper table'!B14+$C$4</f>
        <v>0</v>
      </c>
      <c r="E15" s="24">
        <f t="shared" si="0"/>
        <v>28.349114613732304</v>
      </c>
      <c r="F15" s="42">
        <v>125</v>
      </c>
      <c r="G15" s="20">
        <f t="shared" si="11"/>
        <v>-18.349114613732304</v>
      </c>
      <c r="H15" s="3">
        <f>'Helper table'!F14+$I$4</f>
        <v>0</v>
      </c>
      <c r="I15" s="24">
        <f t="shared" si="2"/>
        <v>28.349114613732304</v>
      </c>
      <c r="J15" s="42">
        <v>125</v>
      </c>
      <c r="K15" s="24">
        <f t="shared" si="12"/>
        <v>-46.698229227464608</v>
      </c>
      <c r="L15" s="3">
        <f>'Helper table'!I14+$M$4</f>
        <v>0</v>
      </c>
      <c r="M15" s="24">
        <f t="shared" si="4"/>
        <v>28.349114613732304</v>
      </c>
      <c r="N15" s="42">
        <v>125</v>
      </c>
      <c r="O15" s="4">
        <f t="shared" ref="O15:O35" si="13">K15-M15</f>
        <v>-75.04734384119692</v>
      </c>
      <c r="P15" s="49">
        <f>'Helper table'!L14+$Q$4</f>
        <v>0</v>
      </c>
      <c r="Q15" s="24">
        <f t="shared" si="6"/>
        <v>28.349114613732304</v>
      </c>
      <c r="R15" s="42">
        <v>125</v>
      </c>
      <c r="S15" s="4">
        <f t="shared" ref="S15:S35" si="14">O15-Q15</f>
        <v>-103.39645845492922</v>
      </c>
      <c r="T15" s="59">
        <f>'Helper table'!O14+$U$4</f>
        <v>0</v>
      </c>
      <c r="U15" s="28">
        <f t="shared" si="8"/>
        <v>-10</v>
      </c>
      <c r="V15" s="42">
        <v>125</v>
      </c>
      <c r="W15" s="4">
        <f t="shared" ref="W15:W35" si="15">S15-U15</f>
        <v>-93.396458454929217</v>
      </c>
      <c r="X15" s="59">
        <f>'Helper table'!R14+$Y$4</f>
        <v>0</v>
      </c>
      <c r="Y15" s="28">
        <f t="shared" si="10"/>
        <v>-10</v>
      </c>
      <c r="Z15" s="13">
        <v>58.4</v>
      </c>
    </row>
    <row r="16" spans="1:26" x14ac:dyDescent="0.25">
      <c r="A16" s="42">
        <v>160</v>
      </c>
      <c r="B16" s="13">
        <v>10</v>
      </c>
      <c r="C16" s="19">
        <f>'FR of speaker'!D14+$C$4</f>
        <v>44.542425094393252</v>
      </c>
      <c r="D16" s="3">
        <f>'Helper table'!B15+$C$4</f>
        <v>0</v>
      </c>
      <c r="E16" s="24">
        <f t="shared" si="0"/>
        <v>34.542425094393252</v>
      </c>
      <c r="F16" s="42">
        <v>160</v>
      </c>
      <c r="G16" s="20">
        <f t="shared" si="11"/>
        <v>-24.542425094393252</v>
      </c>
      <c r="H16" s="3">
        <f>'Helper table'!F15+$I$4</f>
        <v>0</v>
      </c>
      <c r="I16" s="24">
        <f t="shared" si="2"/>
        <v>34.542425094393252</v>
      </c>
      <c r="J16" s="42">
        <v>160</v>
      </c>
      <c r="K16" s="24">
        <f t="shared" si="12"/>
        <v>-59.084850188786504</v>
      </c>
      <c r="L16" s="3">
        <f>'Helper table'!I15+$M$4</f>
        <v>0</v>
      </c>
      <c r="M16" s="24">
        <f t="shared" si="4"/>
        <v>34.542425094393252</v>
      </c>
      <c r="N16" s="42">
        <v>160</v>
      </c>
      <c r="O16" s="4">
        <f t="shared" si="13"/>
        <v>-93.627275283179756</v>
      </c>
      <c r="P16" s="49">
        <f>'Helper table'!L15+$Q$4</f>
        <v>0</v>
      </c>
      <c r="Q16" s="24">
        <f t="shared" si="6"/>
        <v>34.542425094393252</v>
      </c>
      <c r="R16" s="42">
        <v>160</v>
      </c>
      <c r="S16" s="4">
        <f t="shared" si="14"/>
        <v>-128.16970037757301</v>
      </c>
      <c r="T16" s="59">
        <f>'Helper table'!O15+$U$4</f>
        <v>0</v>
      </c>
      <c r="U16" s="28">
        <f t="shared" si="8"/>
        <v>-10</v>
      </c>
      <c r="V16" s="42">
        <v>160</v>
      </c>
      <c r="W16" s="4">
        <f t="shared" si="15"/>
        <v>-118.16970037757301</v>
      </c>
      <c r="X16" s="59">
        <f>'Helper table'!R15+$Y$4</f>
        <v>0</v>
      </c>
      <c r="Y16" s="28">
        <f t="shared" si="10"/>
        <v>-10</v>
      </c>
      <c r="Z16" s="13">
        <v>58.4</v>
      </c>
    </row>
    <row r="17" spans="1:26" x14ac:dyDescent="0.25">
      <c r="A17" s="42">
        <v>200</v>
      </c>
      <c r="B17" s="13">
        <v>10</v>
      </c>
      <c r="C17" s="19">
        <f>'FR of speaker'!D15+$C$4</f>
        <v>49.86044566117944</v>
      </c>
      <c r="D17" s="3">
        <f>'Helper table'!B16+$C$4</f>
        <v>0</v>
      </c>
      <c r="E17" s="24">
        <f t="shared" si="0"/>
        <v>39.86044566117944</v>
      </c>
      <c r="F17" s="42">
        <v>200</v>
      </c>
      <c r="G17" s="20">
        <f t="shared" si="11"/>
        <v>-29.86044566117944</v>
      </c>
      <c r="H17" s="3">
        <f>'Helper table'!F16+$I$4</f>
        <v>0</v>
      </c>
      <c r="I17" s="24">
        <f t="shared" si="2"/>
        <v>39.86044566117944</v>
      </c>
      <c r="J17" s="42">
        <v>200</v>
      </c>
      <c r="K17" s="24">
        <f t="shared" si="12"/>
        <v>-69.720891322358881</v>
      </c>
      <c r="L17" s="3">
        <f>'Helper table'!I16+$M$4</f>
        <v>0</v>
      </c>
      <c r="M17" s="24">
        <f t="shared" si="4"/>
        <v>39.86044566117944</v>
      </c>
      <c r="N17" s="42">
        <v>200</v>
      </c>
      <c r="O17" s="4">
        <f t="shared" si="13"/>
        <v>-109.58133698353832</v>
      </c>
      <c r="P17" s="49">
        <f>'Helper table'!L16+$Q$4</f>
        <v>0</v>
      </c>
      <c r="Q17" s="24">
        <f t="shared" si="6"/>
        <v>39.86044566117944</v>
      </c>
      <c r="R17" s="42">
        <v>200</v>
      </c>
      <c r="S17" s="4">
        <f t="shared" si="14"/>
        <v>-149.44178264471776</v>
      </c>
      <c r="T17" s="59">
        <f>'Helper table'!O16+$U$4</f>
        <v>0</v>
      </c>
      <c r="U17" s="28">
        <f t="shared" si="8"/>
        <v>-10</v>
      </c>
      <c r="V17" s="42">
        <v>200</v>
      </c>
      <c r="W17" s="4">
        <f t="shared" si="15"/>
        <v>-139.44178264471776</v>
      </c>
      <c r="X17" s="59">
        <f>'Helper table'!R16+$Y$4</f>
        <v>0</v>
      </c>
      <c r="Y17" s="28">
        <f t="shared" si="10"/>
        <v>-10</v>
      </c>
      <c r="Z17" s="13">
        <v>58.4</v>
      </c>
    </row>
    <row r="18" spans="1:26" x14ac:dyDescent="0.25">
      <c r="A18" s="42">
        <v>250</v>
      </c>
      <c r="B18" s="13">
        <v>10</v>
      </c>
      <c r="C18" s="19">
        <f>'FR of speaker'!D16+$C$4</f>
        <v>49.86044566117944</v>
      </c>
      <c r="D18" s="3">
        <f>'Helper table'!B17+$C$4</f>
        <v>0</v>
      </c>
      <c r="E18" s="24">
        <f t="shared" si="0"/>
        <v>39.86044566117944</v>
      </c>
      <c r="F18" s="42">
        <v>250</v>
      </c>
      <c r="G18" s="20">
        <f t="shared" si="11"/>
        <v>-29.86044566117944</v>
      </c>
      <c r="H18" s="3">
        <f>'Helper table'!F17+$I$4</f>
        <v>0</v>
      </c>
      <c r="I18" s="24">
        <f t="shared" si="2"/>
        <v>39.86044566117944</v>
      </c>
      <c r="J18" s="42">
        <v>250</v>
      </c>
      <c r="K18" s="24">
        <f t="shared" si="12"/>
        <v>-69.720891322358881</v>
      </c>
      <c r="L18" s="3">
        <f>'Helper table'!I17+$M$4</f>
        <v>0</v>
      </c>
      <c r="M18" s="24">
        <f t="shared" si="4"/>
        <v>39.86044566117944</v>
      </c>
      <c r="N18" s="42">
        <v>250</v>
      </c>
      <c r="O18" s="4">
        <f t="shared" si="13"/>
        <v>-109.58133698353832</v>
      </c>
      <c r="P18" s="49">
        <f>'Helper table'!L17+$Q$4</f>
        <v>0</v>
      </c>
      <c r="Q18" s="24">
        <f t="shared" si="6"/>
        <v>39.86044566117944</v>
      </c>
      <c r="R18" s="42">
        <v>250</v>
      </c>
      <c r="S18" s="4">
        <f t="shared" si="14"/>
        <v>-149.44178264471776</v>
      </c>
      <c r="T18" s="59">
        <f>'Helper table'!O17+$U$4</f>
        <v>0</v>
      </c>
      <c r="U18" s="28">
        <f t="shared" si="8"/>
        <v>-10</v>
      </c>
      <c r="V18" s="42">
        <v>250</v>
      </c>
      <c r="W18" s="4">
        <f t="shared" si="15"/>
        <v>-139.44178264471776</v>
      </c>
      <c r="X18" s="59">
        <f>'Helper table'!R17+$Y$4</f>
        <v>0</v>
      </c>
      <c r="Y18" s="28">
        <f t="shared" si="10"/>
        <v>-10</v>
      </c>
      <c r="Z18" s="13">
        <v>58.4</v>
      </c>
    </row>
    <row r="19" spans="1:26" x14ac:dyDescent="0.25">
      <c r="A19" s="42">
        <v>315</v>
      </c>
      <c r="B19" s="13">
        <v>10</v>
      </c>
      <c r="C19" s="19">
        <f>'FR of speaker'!D17+$C$4</f>
        <v>49.86044566117944</v>
      </c>
      <c r="D19" s="3">
        <f>'Helper table'!B18+$C$4</f>
        <v>0</v>
      </c>
      <c r="E19" s="24">
        <f t="shared" si="0"/>
        <v>39.86044566117944</v>
      </c>
      <c r="F19" s="42">
        <v>315</v>
      </c>
      <c r="G19" s="20">
        <f t="shared" si="11"/>
        <v>-29.86044566117944</v>
      </c>
      <c r="H19" s="3">
        <f>'Helper table'!F18+$I$4</f>
        <v>0</v>
      </c>
      <c r="I19" s="24">
        <f t="shared" si="2"/>
        <v>39.86044566117944</v>
      </c>
      <c r="J19" s="42">
        <v>315</v>
      </c>
      <c r="K19" s="24">
        <f t="shared" si="12"/>
        <v>-69.720891322358881</v>
      </c>
      <c r="L19" s="3">
        <f>'Helper table'!I18+$M$4</f>
        <v>0</v>
      </c>
      <c r="M19" s="24">
        <f t="shared" si="4"/>
        <v>39.86044566117944</v>
      </c>
      <c r="N19" s="42">
        <v>315</v>
      </c>
      <c r="O19" s="4">
        <f t="shared" si="13"/>
        <v>-109.58133698353832</v>
      </c>
      <c r="P19" s="49">
        <f>'Helper table'!L18+$Q$4</f>
        <v>0</v>
      </c>
      <c r="Q19" s="24">
        <f t="shared" si="6"/>
        <v>39.86044566117944</v>
      </c>
      <c r="R19" s="42">
        <v>315</v>
      </c>
      <c r="S19" s="4">
        <f t="shared" si="14"/>
        <v>-149.44178264471776</v>
      </c>
      <c r="T19" s="59">
        <f>'Helper table'!O18+$U$4</f>
        <v>0</v>
      </c>
      <c r="U19" s="28">
        <f t="shared" si="8"/>
        <v>-10</v>
      </c>
      <c r="V19" s="42">
        <v>315</v>
      </c>
      <c r="W19" s="4">
        <f t="shared" si="15"/>
        <v>-139.44178264471776</v>
      </c>
      <c r="X19" s="59">
        <f>'Helper table'!R18+$Y$4</f>
        <v>0</v>
      </c>
      <c r="Y19" s="28">
        <f t="shared" si="10"/>
        <v>-10</v>
      </c>
      <c r="Z19" s="13">
        <v>58.4</v>
      </c>
    </row>
    <row r="20" spans="1:26" x14ac:dyDescent="0.25">
      <c r="A20" s="42">
        <v>400</v>
      </c>
      <c r="B20" s="13">
        <f>B19-2</f>
        <v>8</v>
      </c>
      <c r="C20" s="19">
        <f>'FR of speaker'!D18+$C$4</f>
        <v>49.86044566117944</v>
      </c>
      <c r="D20" s="3">
        <f>'Helper table'!B19+$C$4</f>
        <v>0</v>
      </c>
      <c r="E20" s="24">
        <f t="shared" si="0"/>
        <v>41.86044566117944</v>
      </c>
      <c r="F20" s="42">
        <v>400</v>
      </c>
      <c r="G20" s="20">
        <f t="shared" si="11"/>
        <v>-33.86044566117944</v>
      </c>
      <c r="H20" s="3">
        <f>'Helper table'!F19+$I$4</f>
        <v>0</v>
      </c>
      <c r="I20" s="24">
        <f t="shared" si="2"/>
        <v>41.86044566117944</v>
      </c>
      <c r="J20" s="42">
        <v>400</v>
      </c>
      <c r="K20" s="24">
        <f t="shared" si="12"/>
        <v>-75.720891322358881</v>
      </c>
      <c r="L20" s="3">
        <f>'Helper table'!I19+$M$4</f>
        <v>0</v>
      </c>
      <c r="M20" s="24">
        <f t="shared" si="4"/>
        <v>41.86044566117944</v>
      </c>
      <c r="N20" s="42">
        <v>400</v>
      </c>
      <c r="O20" s="4">
        <f t="shared" si="13"/>
        <v>-117.58133698353832</v>
      </c>
      <c r="P20" s="49">
        <f>'Helper table'!L19+$Q$4</f>
        <v>0</v>
      </c>
      <c r="Q20" s="24">
        <f t="shared" si="6"/>
        <v>41.86044566117944</v>
      </c>
      <c r="R20" s="42">
        <v>400</v>
      </c>
      <c r="S20" s="4">
        <f t="shared" si="14"/>
        <v>-159.44178264471776</v>
      </c>
      <c r="T20" s="59">
        <f>'Helper table'!O19+$U$4</f>
        <v>0</v>
      </c>
      <c r="U20" s="28">
        <f t="shared" si="8"/>
        <v>-8</v>
      </c>
      <c r="V20" s="42">
        <v>400</v>
      </c>
      <c r="W20" s="4">
        <f t="shared" si="15"/>
        <v>-151.44178264471776</v>
      </c>
      <c r="X20" s="59">
        <f>'Helper table'!R19+$Y$4</f>
        <v>0</v>
      </c>
      <c r="Y20" s="28">
        <f t="shared" si="10"/>
        <v>-8</v>
      </c>
      <c r="Z20" s="13">
        <v>56.4</v>
      </c>
    </row>
    <row r="21" spans="1:26" x14ac:dyDescent="0.25">
      <c r="A21" s="42">
        <v>500</v>
      </c>
      <c r="B21" s="13">
        <f t="shared" ref="B21:B34" si="16">B20-2</f>
        <v>6</v>
      </c>
      <c r="C21" s="19">
        <f>'FR of speaker'!D19+$C$4</f>
        <v>49.542425094393252</v>
      </c>
      <c r="D21" s="3">
        <f>'Helper table'!B20+$C$4</f>
        <v>0</v>
      </c>
      <c r="E21" s="24">
        <f t="shared" si="0"/>
        <v>43.542425094393252</v>
      </c>
      <c r="F21" s="42">
        <v>500</v>
      </c>
      <c r="G21" s="20">
        <f t="shared" si="11"/>
        <v>-37.542425094393252</v>
      </c>
      <c r="H21" s="3">
        <f>'Helper table'!F20+$I$4</f>
        <v>0</v>
      </c>
      <c r="I21" s="24">
        <f t="shared" si="2"/>
        <v>43.542425094393252</v>
      </c>
      <c r="J21" s="42">
        <v>500</v>
      </c>
      <c r="K21" s="24">
        <f t="shared" si="12"/>
        <v>-81.084850188786504</v>
      </c>
      <c r="L21" s="3">
        <f>'Helper table'!I20+$M$4</f>
        <v>0</v>
      </c>
      <c r="M21" s="24">
        <f t="shared" si="4"/>
        <v>43.542425094393252</v>
      </c>
      <c r="N21" s="42">
        <v>500</v>
      </c>
      <c r="O21" s="4">
        <f t="shared" si="13"/>
        <v>-124.62727528317976</v>
      </c>
      <c r="P21" s="49">
        <f>'Helper table'!L20+$Q$4</f>
        <v>0</v>
      </c>
      <c r="Q21" s="24">
        <f t="shared" si="6"/>
        <v>43.542425094393252</v>
      </c>
      <c r="R21" s="42">
        <v>500</v>
      </c>
      <c r="S21" s="4">
        <f t="shared" si="14"/>
        <v>-168.16970037757301</v>
      </c>
      <c r="T21" s="59">
        <f>'Helper table'!O20+$U$4</f>
        <v>0</v>
      </c>
      <c r="U21" s="28">
        <f t="shared" si="8"/>
        <v>-6</v>
      </c>
      <c r="V21" s="42">
        <v>500</v>
      </c>
      <c r="W21" s="4">
        <f t="shared" si="15"/>
        <v>-162.16970037757301</v>
      </c>
      <c r="X21" s="59">
        <f>'Helper table'!R20+$Y$4</f>
        <v>0</v>
      </c>
      <c r="Y21" s="28">
        <f t="shared" si="10"/>
        <v>-6</v>
      </c>
      <c r="Z21" s="13">
        <v>54.4</v>
      </c>
    </row>
    <row r="22" spans="1:26" x14ac:dyDescent="0.25">
      <c r="A22" s="42">
        <v>630</v>
      </c>
      <c r="B22" s="13">
        <f t="shared" si="16"/>
        <v>4</v>
      </c>
      <c r="C22" s="19">
        <f>'FR of speaker'!D20+$C$4</f>
        <v>48.349114613732304</v>
      </c>
      <c r="D22" s="3">
        <f>'Helper table'!B21+$C$4</f>
        <v>0</v>
      </c>
      <c r="E22" s="24">
        <f t="shared" si="0"/>
        <v>44.349114613732304</v>
      </c>
      <c r="F22" s="42">
        <v>630</v>
      </c>
      <c r="G22" s="20">
        <f t="shared" si="11"/>
        <v>-40.349114613732304</v>
      </c>
      <c r="H22" s="3">
        <f>'Helper table'!F21+$I$4</f>
        <v>0</v>
      </c>
      <c r="I22" s="24">
        <f t="shared" si="2"/>
        <v>44.349114613732304</v>
      </c>
      <c r="J22" s="42">
        <v>630</v>
      </c>
      <c r="K22" s="24">
        <f t="shared" si="12"/>
        <v>-84.698229227464608</v>
      </c>
      <c r="L22" s="3">
        <f>'Helper table'!I21+$M$4</f>
        <v>0</v>
      </c>
      <c r="M22" s="24">
        <f t="shared" si="4"/>
        <v>44.349114613732304</v>
      </c>
      <c r="N22" s="42">
        <v>630</v>
      </c>
      <c r="O22" s="4">
        <f t="shared" si="13"/>
        <v>-129.04734384119692</v>
      </c>
      <c r="P22" s="49">
        <f>'Helper table'!L21+$Q$4</f>
        <v>0</v>
      </c>
      <c r="Q22" s="24">
        <f t="shared" si="6"/>
        <v>44.349114613732304</v>
      </c>
      <c r="R22" s="42">
        <v>630</v>
      </c>
      <c r="S22" s="4">
        <f t="shared" si="14"/>
        <v>-173.39645845492922</v>
      </c>
      <c r="T22" s="59">
        <f>'Helper table'!O21+$U$4</f>
        <v>0</v>
      </c>
      <c r="U22" s="28">
        <f t="shared" si="8"/>
        <v>-4</v>
      </c>
      <c r="V22" s="42">
        <v>630</v>
      </c>
      <c r="W22" s="4">
        <f t="shared" si="15"/>
        <v>-169.39645845492922</v>
      </c>
      <c r="X22" s="59">
        <f>'Helper table'!R21+$Y$4</f>
        <v>0</v>
      </c>
      <c r="Y22" s="28">
        <f t="shared" si="10"/>
        <v>-4</v>
      </c>
      <c r="Z22" s="13">
        <v>52.4</v>
      </c>
    </row>
    <row r="23" spans="1:26" x14ac:dyDescent="0.25">
      <c r="A23" s="42">
        <v>800</v>
      </c>
      <c r="B23" s="13">
        <f t="shared" si="16"/>
        <v>2</v>
      </c>
      <c r="C23" s="19">
        <f>'FR of speaker'!D21+$C$4</f>
        <v>48.349114613732304</v>
      </c>
      <c r="D23" s="3">
        <f>'Helper table'!B22+$C$4</f>
        <v>0</v>
      </c>
      <c r="E23" s="24">
        <f t="shared" si="0"/>
        <v>46.349114613732304</v>
      </c>
      <c r="F23" s="42">
        <v>800</v>
      </c>
      <c r="G23" s="20">
        <f t="shared" si="11"/>
        <v>-44.349114613732304</v>
      </c>
      <c r="H23" s="3">
        <f>'Helper table'!F22+$I$4</f>
        <v>0</v>
      </c>
      <c r="I23" s="24">
        <f t="shared" si="2"/>
        <v>46.349114613732304</v>
      </c>
      <c r="J23" s="42">
        <v>800</v>
      </c>
      <c r="K23" s="24">
        <f t="shared" si="12"/>
        <v>-90.698229227464608</v>
      </c>
      <c r="L23" s="3">
        <f>'Helper table'!I22+$M$4</f>
        <v>0</v>
      </c>
      <c r="M23" s="24">
        <f t="shared" si="4"/>
        <v>46.349114613732304</v>
      </c>
      <c r="N23" s="42">
        <v>800</v>
      </c>
      <c r="O23" s="4">
        <f t="shared" si="13"/>
        <v>-137.04734384119692</v>
      </c>
      <c r="P23" s="49">
        <f>'Helper table'!L22+$Q$4</f>
        <v>0</v>
      </c>
      <c r="Q23" s="24">
        <f t="shared" si="6"/>
        <v>46.349114613732304</v>
      </c>
      <c r="R23" s="42">
        <v>800</v>
      </c>
      <c r="S23" s="4">
        <f t="shared" si="14"/>
        <v>-183.39645845492922</v>
      </c>
      <c r="T23" s="59">
        <f>'Helper table'!O22+$U$4</f>
        <v>0</v>
      </c>
      <c r="U23" s="28">
        <f t="shared" si="8"/>
        <v>-2</v>
      </c>
      <c r="V23" s="42">
        <v>800</v>
      </c>
      <c r="W23" s="4">
        <f t="shared" si="15"/>
        <v>-181.39645845492922</v>
      </c>
      <c r="X23" s="59">
        <f>'Helper table'!R22+$Y$4</f>
        <v>0</v>
      </c>
      <c r="Y23" s="28">
        <f t="shared" si="10"/>
        <v>-2</v>
      </c>
      <c r="Z23" s="13">
        <v>50.4</v>
      </c>
    </row>
    <row r="24" spans="1:26" x14ac:dyDescent="0.25">
      <c r="A24" s="42">
        <v>1000</v>
      </c>
      <c r="B24" s="13">
        <f t="shared" si="16"/>
        <v>0</v>
      </c>
      <c r="C24" s="19">
        <f>'FR of speaker'!D22+$C$4</f>
        <v>48.349114613732304</v>
      </c>
      <c r="D24" s="3">
        <f>'Helper table'!B23+$C$4</f>
        <v>0</v>
      </c>
      <c r="E24" s="24">
        <f t="shared" si="0"/>
        <v>48.349114613732304</v>
      </c>
      <c r="F24" s="42">
        <v>1000</v>
      </c>
      <c r="G24" s="20">
        <f t="shared" si="11"/>
        <v>-48.349114613732304</v>
      </c>
      <c r="H24" s="3">
        <f>'Helper table'!F23+$I$4</f>
        <v>0</v>
      </c>
      <c r="I24" s="24">
        <f t="shared" si="2"/>
        <v>48.349114613732304</v>
      </c>
      <c r="J24" s="42">
        <v>1000</v>
      </c>
      <c r="K24" s="24">
        <f t="shared" si="12"/>
        <v>-96.698229227464608</v>
      </c>
      <c r="L24" s="3">
        <f>'Helper table'!I23+$M$4</f>
        <v>0</v>
      </c>
      <c r="M24" s="24">
        <f t="shared" si="4"/>
        <v>48.349114613732304</v>
      </c>
      <c r="N24" s="42">
        <v>1000</v>
      </c>
      <c r="O24" s="4">
        <f t="shared" si="13"/>
        <v>-145.04734384119692</v>
      </c>
      <c r="P24" s="49">
        <f>'Helper table'!L23+$Q$4</f>
        <v>0</v>
      </c>
      <c r="Q24" s="24">
        <f t="shared" si="6"/>
        <v>48.349114613732304</v>
      </c>
      <c r="R24" s="42">
        <v>1000</v>
      </c>
      <c r="S24" s="4">
        <f t="shared" si="14"/>
        <v>-193.39645845492922</v>
      </c>
      <c r="T24" s="59">
        <f>'Helper table'!O23+$U$4</f>
        <v>0</v>
      </c>
      <c r="U24" s="28">
        <f t="shared" si="8"/>
        <v>0</v>
      </c>
      <c r="V24" s="42">
        <v>1000</v>
      </c>
      <c r="W24" s="4">
        <f t="shared" si="15"/>
        <v>-193.39645845492922</v>
      </c>
      <c r="X24" s="59">
        <f>'Helper table'!R23+$Y$4</f>
        <v>0</v>
      </c>
      <c r="Y24" s="28">
        <f t="shared" si="10"/>
        <v>0</v>
      </c>
      <c r="Z24" s="13">
        <v>48.4</v>
      </c>
    </row>
    <row r="25" spans="1:26" x14ac:dyDescent="0.25">
      <c r="A25" s="42">
        <v>1250</v>
      </c>
      <c r="B25" s="13">
        <f t="shared" si="16"/>
        <v>-2</v>
      </c>
      <c r="C25" s="19">
        <f>'FR of speaker'!D23+$C$4</f>
        <v>49.86044566117944</v>
      </c>
      <c r="D25" s="3">
        <f>'Helper table'!B24+$C$4</f>
        <v>0</v>
      </c>
      <c r="E25" s="24">
        <f t="shared" si="0"/>
        <v>51.86044566117944</v>
      </c>
      <c r="F25" s="42">
        <v>1250</v>
      </c>
      <c r="G25" s="20">
        <f t="shared" si="11"/>
        <v>-53.86044566117944</v>
      </c>
      <c r="H25" s="3">
        <f>'Helper table'!F24+$I$4</f>
        <v>0</v>
      </c>
      <c r="I25" s="24">
        <f t="shared" si="2"/>
        <v>51.86044566117944</v>
      </c>
      <c r="J25" s="42">
        <v>1250</v>
      </c>
      <c r="K25" s="24">
        <f t="shared" si="12"/>
        <v>-105.72089132235888</v>
      </c>
      <c r="L25" s="3">
        <f>'Helper table'!I24+$M$4</f>
        <v>0</v>
      </c>
      <c r="M25" s="24">
        <f t="shared" si="4"/>
        <v>51.86044566117944</v>
      </c>
      <c r="N25" s="42">
        <v>1250</v>
      </c>
      <c r="O25" s="4">
        <f t="shared" si="13"/>
        <v>-157.58133698353834</v>
      </c>
      <c r="P25" s="49">
        <f>'Helper table'!L24+$Q$4</f>
        <v>0</v>
      </c>
      <c r="Q25" s="24">
        <f t="shared" si="6"/>
        <v>51.86044566117944</v>
      </c>
      <c r="R25" s="42">
        <v>1250</v>
      </c>
      <c r="S25" s="4">
        <f t="shared" si="14"/>
        <v>-209.44178264471776</v>
      </c>
      <c r="T25" s="59">
        <f>'Helper table'!O24+$U$4</f>
        <v>0</v>
      </c>
      <c r="U25" s="28">
        <f t="shared" si="8"/>
        <v>2</v>
      </c>
      <c r="V25" s="42">
        <v>1250</v>
      </c>
      <c r="W25" s="4">
        <f t="shared" si="15"/>
        <v>-211.44178264471776</v>
      </c>
      <c r="X25" s="59">
        <f>'Helper table'!R24+$Y$4</f>
        <v>0</v>
      </c>
      <c r="Y25" s="28">
        <f t="shared" si="10"/>
        <v>2</v>
      </c>
      <c r="Z25" s="13">
        <v>46.4</v>
      </c>
    </row>
    <row r="26" spans="1:26" x14ac:dyDescent="0.25">
      <c r="A26" s="42">
        <v>1600</v>
      </c>
      <c r="B26" s="13">
        <f t="shared" si="16"/>
        <v>-4</v>
      </c>
      <c r="C26" s="19">
        <f>'FR of speaker'!D24+$C$4</f>
        <v>49.956351945975499</v>
      </c>
      <c r="D26" s="3">
        <f>'Helper table'!B25+$C$4</f>
        <v>0</v>
      </c>
      <c r="E26" s="24">
        <f t="shared" si="0"/>
        <v>53.956351945975499</v>
      </c>
      <c r="F26" s="42">
        <v>1600</v>
      </c>
      <c r="G26" s="20">
        <f t="shared" si="11"/>
        <v>-57.956351945975499</v>
      </c>
      <c r="H26" s="3">
        <f>'Helper table'!F25+$I$4</f>
        <v>0</v>
      </c>
      <c r="I26" s="24">
        <f t="shared" si="2"/>
        <v>53.956351945975499</v>
      </c>
      <c r="J26" s="42">
        <v>1600</v>
      </c>
      <c r="K26" s="24">
        <f t="shared" si="12"/>
        <v>-111.912703891951</v>
      </c>
      <c r="L26" s="3">
        <f>'Helper table'!I25+$M$4</f>
        <v>0</v>
      </c>
      <c r="M26" s="24">
        <f t="shared" si="4"/>
        <v>53.956351945975499</v>
      </c>
      <c r="N26" s="42">
        <v>1600</v>
      </c>
      <c r="O26" s="4">
        <f t="shared" si="13"/>
        <v>-165.86905583792651</v>
      </c>
      <c r="P26" s="49">
        <f>'Helper table'!L25+$Q$4</f>
        <v>0</v>
      </c>
      <c r="Q26" s="24">
        <f t="shared" si="6"/>
        <v>53.956351945975499</v>
      </c>
      <c r="R26" s="42">
        <v>1600</v>
      </c>
      <c r="S26" s="4">
        <f t="shared" si="14"/>
        <v>-219.82540778390199</v>
      </c>
      <c r="T26" s="59">
        <f>'Helper table'!O25+$U$4</f>
        <v>0</v>
      </c>
      <c r="U26" s="28">
        <f t="shared" si="8"/>
        <v>4</v>
      </c>
      <c r="V26" s="42">
        <v>1600</v>
      </c>
      <c r="W26" s="4">
        <f t="shared" si="15"/>
        <v>-223.82540778390199</v>
      </c>
      <c r="X26" s="59">
        <f>'Helper table'!R25+$Y$4</f>
        <v>0</v>
      </c>
      <c r="Y26" s="28">
        <f t="shared" si="10"/>
        <v>4</v>
      </c>
      <c r="Z26" s="13">
        <v>44.4</v>
      </c>
    </row>
    <row r="27" spans="1:26" x14ac:dyDescent="0.25">
      <c r="A27" s="42">
        <v>2000</v>
      </c>
      <c r="B27" s="13">
        <f t="shared" si="16"/>
        <v>-6</v>
      </c>
      <c r="C27" s="19">
        <f>'FR of speaker'!D25+$C$4</f>
        <v>49.986244642007833</v>
      </c>
      <c r="D27" s="3">
        <f>'Helper table'!B26+$C$4</f>
        <v>0</v>
      </c>
      <c r="E27" s="24">
        <f t="shared" si="0"/>
        <v>55.986244642007833</v>
      </c>
      <c r="F27" s="42">
        <v>2000</v>
      </c>
      <c r="G27" s="20">
        <f t="shared" si="11"/>
        <v>-61.986244642007833</v>
      </c>
      <c r="H27" s="3">
        <f>'Helper table'!F26+$I$4</f>
        <v>0</v>
      </c>
      <c r="I27" s="24">
        <f t="shared" si="2"/>
        <v>55.986244642007833</v>
      </c>
      <c r="J27" s="42">
        <v>2000</v>
      </c>
      <c r="K27" s="24">
        <f t="shared" si="12"/>
        <v>-117.97248928401567</v>
      </c>
      <c r="L27" s="3">
        <f>'Helper table'!I26+$M$4</f>
        <v>0</v>
      </c>
      <c r="M27" s="24">
        <f t="shared" si="4"/>
        <v>55.986244642007833</v>
      </c>
      <c r="N27" s="42">
        <v>2000</v>
      </c>
      <c r="O27" s="4">
        <f t="shared" si="13"/>
        <v>-173.95873392602351</v>
      </c>
      <c r="P27" s="49">
        <f>'Helper table'!L26+$Q$4</f>
        <v>0</v>
      </c>
      <c r="Q27" s="24">
        <f t="shared" si="6"/>
        <v>55.986244642007833</v>
      </c>
      <c r="R27" s="42">
        <v>2000</v>
      </c>
      <c r="S27" s="4">
        <f t="shared" si="14"/>
        <v>-229.94497856803133</v>
      </c>
      <c r="T27" s="59">
        <f>'Helper table'!O26+$U$4</f>
        <v>0</v>
      </c>
      <c r="U27" s="28">
        <f t="shared" si="8"/>
        <v>6</v>
      </c>
      <c r="V27" s="42">
        <v>2000</v>
      </c>
      <c r="W27" s="4">
        <f t="shared" si="15"/>
        <v>-235.94497856803133</v>
      </c>
      <c r="X27" s="59">
        <f>'Helper table'!R26+$Y$4</f>
        <v>0</v>
      </c>
      <c r="Y27" s="28">
        <f t="shared" si="10"/>
        <v>6</v>
      </c>
      <c r="Z27" s="13">
        <v>42.4</v>
      </c>
    </row>
    <row r="28" spans="1:26" x14ac:dyDescent="0.25">
      <c r="A28" s="42">
        <v>2500</v>
      </c>
      <c r="B28" s="13">
        <f t="shared" si="16"/>
        <v>-8</v>
      </c>
      <c r="C28" s="19">
        <f>'FR of speaker'!D26+$C$4</f>
        <v>49.995654882259821</v>
      </c>
      <c r="D28" s="3">
        <f>'Helper table'!B27+$C$4</f>
        <v>0</v>
      </c>
      <c r="E28" s="24">
        <f t="shared" si="0"/>
        <v>57.995654882259821</v>
      </c>
      <c r="F28" s="42">
        <v>2500</v>
      </c>
      <c r="G28" s="20">
        <f t="shared" si="11"/>
        <v>-65.995654882259828</v>
      </c>
      <c r="H28" s="3">
        <f>'Helper table'!F27+$I$4</f>
        <v>0</v>
      </c>
      <c r="I28" s="24">
        <f t="shared" si="2"/>
        <v>57.995654882259821</v>
      </c>
      <c r="J28" s="42">
        <v>2500</v>
      </c>
      <c r="K28" s="24">
        <f t="shared" si="12"/>
        <v>-123.99130976451966</v>
      </c>
      <c r="L28" s="3">
        <f>'Helper table'!I27+$M$4</f>
        <v>0</v>
      </c>
      <c r="M28" s="24">
        <f t="shared" si="4"/>
        <v>57.995654882259821</v>
      </c>
      <c r="N28" s="42">
        <v>2500</v>
      </c>
      <c r="O28" s="4">
        <f t="shared" si="13"/>
        <v>-181.98696464677948</v>
      </c>
      <c r="P28" s="49">
        <f>'Helper table'!L27+$Q$4</f>
        <v>0</v>
      </c>
      <c r="Q28" s="24">
        <f t="shared" si="6"/>
        <v>57.995654882259821</v>
      </c>
      <c r="R28" s="42">
        <v>2500</v>
      </c>
      <c r="S28" s="4">
        <f t="shared" si="14"/>
        <v>-239.98261952903931</v>
      </c>
      <c r="T28" s="59">
        <f>'Helper table'!O27+$U$4</f>
        <v>0</v>
      </c>
      <c r="U28" s="28">
        <f t="shared" si="8"/>
        <v>8</v>
      </c>
      <c r="V28" s="42">
        <v>2500</v>
      </c>
      <c r="W28" s="4">
        <f t="shared" si="15"/>
        <v>-247.98261952903931</v>
      </c>
      <c r="X28" s="59">
        <f>'Helper table'!R27+$Y$4</f>
        <v>0</v>
      </c>
      <c r="Y28" s="28">
        <f t="shared" si="10"/>
        <v>8</v>
      </c>
      <c r="Z28" s="13">
        <v>40.4</v>
      </c>
    </row>
    <row r="29" spans="1:26" x14ac:dyDescent="0.25">
      <c r="A29" s="42">
        <v>3150</v>
      </c>
      <c r="B29" s="13">
        <f t="shared" si="16"/>
        <v>-10</v>
      </c>
      <c r="C29" s="19">
        <f>'FR of speaker'!D27+$C$4</f>
        <v>49.995654882259821</v>
      </c>
      <c r="D29" s="3">
        <f>'Helper table'!B28+$C$4</f>
        <v>0</v>
      </c>
      <c r="E29" s="24">
        <f t="shared" si="0"/>
        <v>59.995654882259821</v>
      </c>
      <c r="F29" s="42">
        <v>3150</v>
      </c>
      <c r="G29" s="20">
        <f t="shared" si="11"/>
        <v>-69.995654882259828</v>
      </c>
      <c r="H29" s="3">
        <f>'Helper table'!F28+$I$4</f>
        <v>0</v>
      </c>
      <c r="I29" s="24">
        <f t="shared" si="2"/>
        <v>59.995654882259821</v>
      </c>
      <c r="J29" s="42">
        <v>3150</v>
      </c>
      <c r="K29" s="24">
        <f t="shared" si="12"/>
        <v>-129.99130976451966</v>
      </c>
      <c r="L29" s="3">
        <f>'Helper table'!I28+$M$4</f>
        <v>0</v>
      </c>
      <c r="M29" s="24">
        <f t="shared" si="4"/>
        <v>59.995654882259821</v>
      </c>
      <c r="N29" s="42">
        <v>3150</v>
      </c>
      <c r="O29" s="4">
        <f t="shared" si="13"/>
        <v>-189.98696464677948</v>
      </c>
      <c r="P29" s="49">
        <f>'Helper table'!L28+$Q$4</f>
        <v>0</v>
      </c>
      <c r="Q29" s="24">
        <f t="shared" si="6"/>
        <v>59.995654882259821</v>
      </c>
      <c r="R29" s="42">
        <v>3150</v>
      </c>
      <c r="S29" s="4">
        <f t="shared" si="14"/>
        <v>-249.98261952903931</v>
      </c>
      <c r="T29" s="59">
        <f>'Helper table'!O28+$U$4</f>
        <v>0</v>
      </c>
      <c r="U29" s="28">
        <f t="shared" si="8"/>
        <v>10</v>
      </c>
      <c r="V29" s="42">
        <v>3150</v>
      </c>
      <c r="W29" s="4">
        <f t="shared" si="15"/>
        <v>-259.98261952903931</v>
      </c>
      <c r="X29" s="59">
        <f>'Helper table'!R28+$Y$4</f>
        <v>0</v>
      </c>
      <c r="Y29" s="28">
        <f t="shared" si="10"/>
        <v>10</v>
      </c>
      <c r="Z29" s="13">
        <v>38.4</v>
      </c>
    </row>
    <row r="30" spans="1:26" x14ac:dyDescent="0.25">
      <c r="A30" s="42">
        <v>4000</v>
      </c>
      <c r="B30" s="13">
        <f t="shared" si="16"/>
        <v>-12</v>
      </c>
      <c r="C30" s="19">
        <f>'FR of speaker'!D28+$C$4</f>
        <v>49.995654882259821</v>
      </c>
      <c r="D30" s="3">
        <f>'Helper table'!B29+$C$4</f>
        <v>0</v>
      </c>
      <c r="E30" s="24">
        <f t="shared" si="0"/>
        <v>61.995654882259821</v>
      </c>
      <c r="F30" s="42">
        <v>4000</v>
      </c>
      <c r="G30" s="20">
        <f t="shared" si="11"/>
        <v>-73.995654882259828</v>
      </c>
      <c r="H30" s="3">
        <f>'Helper table'!F29+$I$4</f>
        <v>0</v>
      </c>
      <c r="I30" s="24">
        <f t="shared" si="2"/>
        <v>61.995654882259821</v>
      </c>
      <c r="J30" s="42">
        <v>4000</v>
      </c>
      <c r="K30" s="24">
        <f t="shared" si="12"/>
        <v>-135.99130976451966</v>
      </c>
      <c r="L30" s="3">
        <f>'Helper table'!I29+$M$4</f>
        <v>0</v>
      </c>
      <c r="M30" s="24">
        <f t="shared" si="4"/>
        <v>61.995654882259821</v>
      </c>
      <c r="N30" s="42">
        <v>4000</v>
      </c>
      <c r="O30" s="4">
        <f t="shared" si="13"/>
        <v>-197.98696464677948</v>
      </c>
      <c r="P30" s="49">
        <f>'Helper table'!L29+$Q$4</f>
        <v>0</v>
      </c>
      <c r="Q30" s="24">
        <f t="shared" si="6"/>
        <v>61.995654882259821</v>
      </c>
      <c r="R30" s="42">
        <v>4000</v>
      </c>
      <c r="S30" s="4">
        <f t="shared" si="14"/>
        <v>-259.98261952903931</v>
      </c>
      <c r="T30" s="59">
        <f>'Helper table'!O29+$U$4</f>
        <v>0</v>
      </c>
      <c r="U30" s="28">
        <f t="shared" si="8"/>
        <v>12</v>
      </c>
      <c r="V30" s="42">
        <v>4000</v>
      </c>
      <c r="W30" s="4">
        <f t="shared" si="15"/>
        <v>-271.98261952903931</v>
      </c>
      <c r="X30" s="59">
        <f>'Helper table'!R29+$Y$4</f>
        <v>0</v>
      </c>
      <c r="Y30" s="28">
        <f t="shared" si="10"/>
        <v>12</v>
      </c>
      <c r="Z30" s="13">
        <v>36.4</v>
      </c>
    </row>
    <row r="31" spans="1:26" x14ac:dyDescent="0.25">
      <c r="A31" s="42">
        <v>5000</v>
      </c>
      <c r="B31" s="13">
        <f t="shared" si="16"/>
        <v>-14</v>
      </c>
      <c r="C31" s="19">
        <f>'FR of speaker'!D29+$C$4</f>
        <v>49.995654882259821</v>
      </c>
      <c r="D31" s="3">
        <f>'Helper table'!B30+$C$4</f>
        <v>0</v>
      </c>
      <c r="E31" s="24">
        <f t="shared" si="0"/>
        <v>63.995654882259821</v>
      </c>
      <c r="F31" s="42">
        <v>5000</v>
      </c>
      <c r="G31" s="20">
        <f t="shared" si="11"/>
        <v>-77.995654882259828</v>
      </c>
      <c r="H31" s="3">
        <f>'Helper table'!F30+$I$4</f>
        <v>0</v>
      </c>
      <c r="I31" s="24">
        <f t="shared" si="2"/>
        <v>63.995654882259821</v>
      </c>
      <c r="J31" s="42">
        <v>5000</v>
      </c>
      <c r="K31" s="24">
        <f t="shared" si="12"/>
        <v>-141.99130976451966</v>
      </c>
      <c r="L31" s="3">
        <f>'Helper table'!I30+$M$4</f>
        <v>0</v>
      </c>
      <c r="M31" s="24">
        <f t="shared" si="4"/>
        <v>63.995654882259821</v>
      </c>
      <c r="N31" s="42">
        <v>5000</v>
      </c>
      <c r="O31" s="4">
        <f t="shared" si="13"/>
        <v>-205.98696464677948</v>
      </c>
      <c r="P31" s="49">
        <f>'Helper table'!L30+$Q$4</f>
        <v>0</v>
      </c>
      <c r="Q31" s="24">
        <f t="shared" si="6"/>
        <v>63.995654882259821</v>
      </c>
      <c r="R31" s="42">
        <v>5000</v>
      </c>
      <c r="S31" s="4">
        <f t="shared" si="14"/>
        <v>-269.98261952903931</v>
      </c>
      <c r="T31" s="59">
        <f>'Helper table'!O30+$U$4</f>
        <v>0</v>
      </c>
      <c r="U31" s="28">
        <f t="shared" si="8"/>
        <v>14</v>
      </c>
      <c r="V31" s="42">
        <v>5000</v>
      </c>
      <c r="W31" s="4">
        <f t="shared" si="15"/>
        <v>-283.98261952903931</v>
      </c>
      <c r="X31" s="59">
        <f>'Helper table'!R30+$Y$4</f>
        <v>0</v>
      </c>
      <c r="Y31" s="28">
        <f t="shared" si="10"/>
        <v>14</v>
      </c>
      <c r="Z31" s="13">
        <v>34.4</v>
      </c>
    </row>
    <row r="32" spans="1:26" x14ac:dyDescent="0.25">
      <c r="A32" s="42">
        <v>6300</v>
      </c>
      <c r="B32" s="13">
        <f t="shared" si="16"/>
        <v>-16</v>
      </c>
      <c r="C32" s="19">
        <f>'FR of speaker'!D30+$C$4</f>
        <v>54.998626423068913</v>
      </c>
      <c r="D32" s="3">
        <f>'Helper table'!B31+$C$4</f>
        <v>0</v>
      </c>
      <c r="E32" s="24">
        <f t="shared" si="0"/>
        <v>70.998626423068913</v>
      </c>
      <c r="F32" s="42">
        <v>6300</v>
      </c>
      <c r="G32" s="20">
        <f t="shared" si="11"/>
        <v>-86.998626423068913</v>
      </c>
      <c r="H32" s="3">
        <f>'Helper table'!F31+$I$4</f>
        <v>0</v>
      </c>
      <c r="I32" s="24">
        <f t="shared" si="2"/>
        <v>70.998626423068913</v>
      </c>
      <c r="J32" s="42">
        <v>6300</v>
      </c>
      <c r="K32" s="24">
        <f t="shared" si="12"/>
        <v>-157.99725284613783</v>
      </c>
      <c r="L32" s="3">
        <f>'Helper table'!I31+$M$4</f>
        <v>0</v>
      </c>
      <c r="M32" s="24">
        <f t="shared" si="4"/>
        <v>70.998626423068913</v>
      </c>
      <c r="N32" s="42">
        <v>6300</v>
      </c>
      <c r="O32" s="4">
        <f t="shared" si="13"/>
        <v>-228.99587926920674</v>
      </c>
      <c r="P32" s="49">
        <f>'Helper table'!L31+$Q$4</f>
        <v>0</v>
      </c>
      <c r="Q32" s="24">
        <f t="shared" si="6"/>
        <v>70.998626423068913</v>
      </c>
      <c r="R32" s="42">
        <v>6300</v>
      </c>
      <c r="S32" s="4">
        <f t="shared" si="14"/>
        <v>-299.99450569227565</v>
      </c>
      <c r="T32" s="59">
        <f>'Helper table'!O31+$U$4</f>
        <v>0</v>
      </c>
      <c r="U32" s="28">
        <f t="shared" si="8"/>
        <v>16</v>
      </c>
      <c r="V32" s="42">
        <v>6300</v>
      </c>
      <c r="W32" s="4">
        <f t="shared" si="15"/>
        <v>-315.99450569227565</v>
      </c>
      <c r="X32" s="59">
        <f>'Helper table'!R31+$Y$4</f>
        <v>0</v>
      </c>
      <c r="Y32" s="28">
        <f t="shared" si="10"/>
        <v>16</v>
      </c>
      <c r="Z32" s="13">
        <v>32.4</v>
      </c>
    </row>
    <row r="33" spans="1:26" x14ac:dyDescent="0.25">
      <c r="A33" s="42">
        <v>8000</v>
      </c>
      <c r="B33" s="13">
        <f t="shared" si="16"/>
        <v>-18</v>
      </c>
      <c r="C33" s="19">
        <f>'FR of speaker'!D31+$C$4</f>
        <v>56.999133382127297</v>
      </c>
      <c r="D33" s="3">
        <f>'Helper table'!B32+$C$4</f>
        <v>0</v>
      </c>
      <c r="E33" s="24">
        <f t="shared" si="0"/>
        <v>74.999133382127297</v>
      </c>
      <c r="F33" s="42">
        <v>8000</v>
      </c>
      <c r="G33" s="20">
        <f t="shared" si="11"/>
        <v>-92.999133382127297</v>
      </c>
      <c r="H33" s="3">
        <f>'Helper table'!F32+$I$4</f>
        <v>0</v>
      </c>
      <c r="I33" s="24">
        <f t="shared" si="2"/>
        <v>74.999133382127297</v>
      </c>
      <c r="J33" s="42">
        <v>8000</v>
      </c>
      <c r="K33" s="24">
        <f t="shared" si="12"/>
        <v>-167.99826676425459</v>
      </c>
      <c r="L33" s="3">
        <f>'Helper table'!I32+$M$4</f>
        <v>0</v>
      </c>
      <c r="M33" s="24">
        <f t="shared" si="4"/>
        <v>74.999133382127297</v>
      </c>
      <c r="N33" s="42">
        <v>8000</v>
      </c>
      <c r="O33" s="4">
        <f t="shared" si="13"/>
        <v>-242.99740014638189</v>
      </c>
      <c r="P33" s="49">
        <f>'Helper table'!L32+$Q$4</f>
        <v>0</v>
      </c>
      <c r="Q33" s="24">
        <f t="shared" si="6"/>
        <v>74.999133382127297</v>
      </c>
      <c r="R33" s="42">
        <v>8000</v>
      </c>
      <c r="S33" s="4">
        <f t="shared" si="14"/>
        <v>-317.99653352850919</v>
      </c>
      <c r="T33" s="59">
        <f>'Helper table'!O32+$U$4</f>
        <v>0</v>
      </c>
      <c r="U33" s="28">
        <f t="shared" si="8"/>
        <v>18</v>
      </c>
      <c r="V33" s="42">
        <v>8000</v>
      </c>
      <c r="W33" s="4">
        <f t="shared" si="15"/>
        <v>-335.99653352850919</v>
      </c>
      <c r="X33" s="59">
        <f>'Helper table'!R32+$Y$4</f>
        <v>0</v>
      </c>
      <c r="Y33" s="28">
        <f t="shared" si="10"/>
        <v>18</v>
      </c>
      <c r="Z33" s="13">
        <v>30.4</v>
      </c>
    </row>
    <row r="34" spans="1:26" x14ac:dyDescent="0.25">
      <c r="A34" s="42">
        <v>10000</v>
      </c>
      <c r="B34" s="13">
        <f t="shared" si="16"/>
        <v>-20</v>
      </c>
      <c r="C34" s="19">
        <f>'FR of speaker'!D32+$C$4</f>
        <v>58.999453221222133</v>
      </c>
      <c r="D34" s="3">
        <f>'Helper table'!B33+$C$4</f>
        <v>0</v>
      </c>
      <c r="E34" s="24">
        <f t="shared" si="0"/>
        <v>78.999453221222126</v>
      </c>
      <c r="F34" s="42">
        <v>10000</v>
      </c>
      <c r="G34" s="20">
        <f t="shared" si="11"/>
        <v>-98.999453221222126</v>
      </c>
      <c r="H34" s="3">
        <f>'Helper table'!F33+$I$4</f>
        <v>0</v>
      </c>
      <c r="I34" s="24">
        <f t="shared" si="2"/>
        <v>78.999453221222126</v>
      </c>
      <c r="J34" s="42">
        <v>10000</v>
      </c>
      <c r="K34" s="24">
        <f t="shared" si="12"/>
        <v>-177.99890644244425</v>
      </c>
      <c r="L34" s="3">
        <f>'Helper table'!I33+$M$4</f>
        <v>0</v>
      </c>
      <c r="M34" s="24">
        <f t="shared" si="4"/>
        <v>78.999453221222126</v>
      </c>
      <c r="N34" s="42">
        <v>10000</v>
      </c>
      <c r="O34" s="4">
        <f t="shared" si="13"/>
        <v>-256.99835966366641</v>
      </c>
      <c r="P34" s="49">
        <f>'Helper table'!L33+$Q$4</f>
        <v>0</v>
      </c>
      <c r="Q34" s="24">
        <f t="shared" si="6"/>
        <v>78.999453221222126</v>
      </c>
      <c r="R34" s="42">
        <v>10000</v>
      </c>
      <c r="S34" s="4">
        <f t="shared" si="14"/>
        <v>-335.9978128848885</v>
      </c>
      <c r="T34" s="59">
        <f>'Helper table'!O33+$U$4</f>
        <v>0</v>
      </c>
      <c r="U34" s="28">
        <f t="shared" si="8"/>
        <v>20</v>
      </c>
      <c r="V34" s="42">
        <v>10000</v>
      </c>
      <c r="W34" s="4">
        <f t="shared" si="15"/>
        <v>-355.9978128848885</v>
      </c>
      <c r="X34" s="59">
        <f>'Helper table'!R33+$Y$4</f>
        <v>0</v>
      </c>
      <c r="Y34" s="28">
        <f t="shared" si="10"/>
        <v>20</v>
      </c>
      <c r="Z34" s="13">
        <v>28.4</v>
      </c>
    </row>
    <row r="35" spans="1:26" x14ac:dyDescent="0.25">
      <c r="A35" s="42">
        <v>12500</v>
      </c>
      <c r="B35" s="29">
        <v>-20</v>
      </c>
      <c r="C35" s="24">
        <f>'FR of speaker'!D33+$C$4</f>
        <v>50.996548905475962</v>
      </c>
      <c r="D35" s="3">
        <f>'Helper table'!B34+$C$4</f>
        <v>0</v>
      </c>
      <c r="E35" s="24">
        <f t="shared" si="0"/>
        <v>70.996548905475962</v>
      </c>
      <c r="F35" s="42">
        <v>12500</v>
      </c>
      <c r="G35" s="20">
        <f t="shared" si="11"/>
        <v>-90.996548905475962</v>
      </c>
      <c r="H35" s="3">
        <f>'Helper table'!F34+$I$4</f>
        <v>0</v>
      </c>
      <c r="I35" s="24">
        <f t="shared" si="2"/>
        <v>70.996548905475962</v>
      </c>
      <c r="J35" s="42">
        <v>12500</v>
      </c>
      <c r="K35" s="24">
        <f t="shared" si="12"/>
        <v>-161.99309781095192</v>
      </c>
      <c r="L35" s="3">
        <f>'Helper table'!I34+$M$4</f>
        <v>0</v>
      </c>
      <c r="M35" s="24">
        <f t="shared" si="4"/>
        <v>70.996548905475962</v>
      </c>
      <c r="N35" s="42">
        <v>12500</v>
      </c>
      <c r="O35" s="4">
        <f t="shared" si="13"/>
        <v>-232.9896467164279</v>
      </c>
      <c r="P35" s="49">
        <f>'Helper table'!L34+$Q$4</f>
        <v>0</v>
      </c>
      <c r="Q35" s="24">
        <f t="shared" si="6"/>
        <v>70.996548905475962</v>
      </c>
      <c r="R35" s="42">
        <v>12500</v>
      </c>
      <c r="S35" s="4">
        <f t="shared" si="14"/>
        <v>-303.98619562190385</v>
      </c>
      <c r="T35" s="59">
        <f>'Helper table'!O34+$U$4</f>
        <v>0</v>
      </c>
      <c r="U35" s="28">
        <f t="shared" si="8"/>
        <v>20</v>
      </c>
      <c r="V35" s="42">
        <v>12500</v>
      </c>
      <c r="W35" s="4">
        <f t="shared" si="15"/>
        <v>-323.98619562190385</v>
      </c>
      <c r="X35" s="59">
        <f>'Helper table'!R34+$Y$4</f>
        <v>0</v>
      </c>
      <c r="Y35" s="28">
        <f t="shared" si="10"/>
        <v>20</v>
      </c>
      <c r="Z35" s="13"/>
    </row>
    <row r="36" spans="1:26" x14ac:dyDescent="0.25">
      <c r="A36" s="42">
        <v>16000</v>
      </c>
      <c r="B36" s="29">
        <v>-20</v>
      </c>
      <c r="C36" s="24">
        <f>'FR of speaker'!D34+$C$4</f>
        <v>44.986244642007833</v>
      </c>
      <c r="D36" s="3">
        <f>'Helper table'!B35+$C$4</f>
        <v>0</v>
      </c>
      <c r="E36" s="24">
        <f t="shared" si="0"/>
        <v>64.986244642007833</v>
      </c>
      <c r="F36" s="42">
        <v>16000</v>
      </c>
      <c r="G36" s="20">
        <f t="shared" si="11"/>
        <v>-84.986244642007833</v>
      </c>
      <c r="H36" s="3">
        <f>'Helper table'!F35+$I$4</f>
        <v>0</v>
      </c>
      <c r="I36" s="24">
        <f t="shared" si="2"/>
        <v>64.986244642007833</v>
      </c>
      <c r="J36" s="42">
        <v>16000</v>
      </c>
      <c r="K36" s="24">
        <f t="shared" si="12"/>
        <v>-149.97248928401567</v>
      </c>
      <c r="L36" s="3">
        <f>'Helper table'!I35+$M$4</f>
        <v>0</v>
      </c>
      <c r="M36" s="24">
        <f t="shared" si="4"/>
        <v>64.986244642007833</v>
      </c>
      <c r="N36" s="42">
        <v>16000</v>
      </c>
      <c r="O36" s="4">
        <f>K36-M36</f>
        <v>-214.95873392602351</v>
      </c>
      <c r="P36" s="49">
        <f>'Helper table'!L35+$Q$4</f>
        <v>0</v>
      </c>
      <c r="Q36" s="24">
        <f t="shared" si="6"/>
        <v>64.986244642007833</v>
      </c>
      <c r="R36" s="42">
        <v>16000</v>
      </c>
      <c r="S36" s="4">
        <f>O36-Q36</f>
        <v>-279.94497856803133</v>
      </c>
      <c r="T36" s="59">
        <f>'Helper table'!O35+$U$4</f>
        <v>0</v>
      </c>
      <c r="U36" s="28">
        <f t="shared" si="8"/>
        <v>20</v>
      </c>
      <c r="V36" s="42">
        <v>16000</v>
      </c>
      <c r="W36" s="4">
        <f>S36-U36</f>
        <v>-299.94497856803133</v>
      </c>
      <c r="X36" s="59">
        <f>'Helper table'!R35+$Y$4</f>
        <v>0</v>
      </c>
      <c r="Y36" s="28">
        <f t="shared" si="10"/>
        <v>20</v>
      </c>
      <c r="Z36" s="13"/>
    </row>
    <row r="37" spans="1:26" x14ac:dyDescent="0.25">
      <c r="A37" s="42">
        <v>20000</v>
      </c>
      <c r="B37" s="29">
        <v>-20</v>
      </c>
      <c r="C37" s="24">
        <f>'FR of speaker'!D35+$C$4</f>
        <v>29.542425094393248</v>
      </c>
      <c r="D37" s="3">
        <f>'Helper table'!B36+$C$4</f>
        <v>0</v>
      </c>
      <c r="E37" s="24">
        <f t="shared" si="0"/>
        <v>49.542425094393252</v>
      </c>
      <c r="F37" s="42">
        <v>20000</v>
      </c>
      <c r="G37" s="24">
        <f t="shared" si="11"/>
        <v>-69.542425094393252</v>
      </c>
      <c r="H37" s="3">
        <f>'Helper table'!F36+$I$4</f>
        <v>0</v>
      </c>
      <c r="I37" s="24">
        <f t="shared" si="2"/>
        <v>49.542425094393252</v>
      </c>
      <c r="J37" s="42">
        <v>20000</v>
      </c>
      <c r="K37" s="24">
        <f t="shared" si="12"/>
        <v>-119.0848501887865</v>
      </c>
      <c r="L37" s="3">
        <f>'Helper table'!I36+$M$4</f>
        <v>0</v>
      </c>
      <c r="M37" s="24">
        <f t="shared" si="4"/>
        <v>49.542425094393252</v>
      </c>
      <c r="N37" s="42">
        <v>20000</v>
      </c>
      <c r="O37" s="22">
        <f>K37-M37</f>
        <v>-168.62727528317976</v>
      </c>
      <c r="P37" s="49">
        <f>'Helper table'!L36+$Q$4</f>
        <v>0</v>
      </c>
      <c r="Q37" s="24">
        <f t="shared" si="6"/>
        <v>49.542425094393252</v>
      </c>
      <c r="R37" s="42"/>
      <c r="S37" s="22">
        <f>O37-Q37</f>
        <v>-218.16970037757301</v>
      </c>
      <c r="T37" s="59">
        <f>'Helper table'!O36+$U$4</f>
        <v>0</v>
      </c>
      <c r="U37" s="28">
        <f t="shared" si="8"/>
        <v>20</v>
      </c>
      <c r="V37" s="42"/>
      <c r="W37" s="4"/>
      <c r="X37" s="59">
        <f>'Helper table'!R36+$Y$4</f>
        <v>0</v>
      </c>
      <c r="Y37" s="28">
        <f t="shared" si="10"/>
        <v>20</v>
      </c>
      <c r="Z37" s="13"/>
    </row>
    <row r="38" spans="1:26" x14ac:dyDescent="0.25">
      <c r="C38" t="s">
        <v>20</v>
      </c>
    </row>
    <row r="40" spans="1:26" x14ac:dyDescent="0.25">
      <c r="A40" s="1"/>
    </row>
  </sheetData>
  <mergeCells count="11">
    <mergeCell ref="T2:Z2"/>
    <mergeCell ref="N2:S2"/>
    <mergeCell ref="J2:L2"/>
    <mergeCell ref="J1:L1"/>
    <mergeCell ref="N1:R1"/>
    <mergeCell ref="T1:Z1"/>
    <mergeCell ref="S4:T4"/>
    <mergeCell ref="W4:X4"/>
    <mergeCell ref="G4:H4"/>
    <mergeCell ref="K4:L4"/>
    <mergeCell ref="O4:P4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4" sqref="O14"/>
    </sheetView>
  </sheetViews>
  <sheetFormatPr baseColWidth="10" defaultRowHeight="15" x14ac:dyDescent="0.25"/>
  <cols>
    <col min="14" max="14" width="13.140625" customWidth="1"/>
    <col min="15" max="15" width="28" customWidth="1"/>
  </cols>
  <sheetData>
    <row r="1" spans="1:1" ht="31.5" x14ac:dyDescent="0.5">
      <c r="A1" s="5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O15" sqref="O15"/>
    </sheetView>
  </sheetViews>
  <sheetFormatPr baseColWidth="10" defaultRowHeight="15" x14ac:dyDescent="0.25"/>
  <sheetData>
    <row r="1" spans="1:19" ht="31.5" x14ac:dyDescent="0.5">
      <c r="A1" s="5" t="s">
        <v>11</v>
      </c>
      <c r="N1" s="63"/>
      <c r="O1" s="63"/>
      <c r="P1" s="64"/>
      <c r="Q1" s="64"/>
      <c r="R1" s="64"/>
      <c r="S1" s="64"/>
    </row>
    <row r="2" spans="1:19" x14ac:dyDescent="0.25">
      <c r="N2" s="65"/>
      <c r="O2" s="64"/>
      <c r="P2" s="64"/>
      <c r="Q2" s="64"/>
      <c r="R2" s="64"/>
      <c r="S2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selection activeCell="A4" sqref="A4:Q42"/>
    </sheetView>
  </sheetViews>
  <sheetFormatPr baseColWidth="10" defaultRowHeight="15" x14ac:dyDescent="0.25"/>
  <cols>
    <col min="4" max="4" width="3.85546875" style="10" customWidth="1"/>
    <col min="6" max="6" width="8.7109375" customWidth="1"/>
    <col min="7" max="7" width="4.42578125" style="10" customWidth="1"/>
    <col min="9" max="9" width="8.5703125" customWidth="1"/>
    <col min="10" max="10" width="4.42578125" style="10" customWidth="1"/>
    <col min="12" max="12" width="8.28515625" customWidth="1"/>
    <col min="13" max="13" width="4.5703125" style="10" customWidth="1"/>
    <col min="15" max="15" width="8.85546875" customWidth="1"/>
    <col min="16" max="16" width="5.140625" style="10" customWidth="1"/>
    <col min="18" max="18" width="8.85546875" customWidth="1"/>
    <col min="19" max="19" width="5.140625" style="10" customWidth="1"/>
    <col min="21" max="21" width="8.85546875" customWidth="1"/>
    <col min="22" max="22" width="5.140625" style="10" customWidth="1"/>
  </cols>
  <sheetData>
    <row r="1" spans="1:23" s="6" customFormat="1" ht="21" x14ac:dyDescent="0.35">
      <c r="A1" s="6" t="s">
        <v>33</v>
      </c>
      <c r="D1" s="9"/>
      <c r="E1" s="6" t="s">
        <v>34</v>
      </c>
      <c r="G1" s="9"/>
      <c r="H1" s="6" t="s">
        <v>23</v>
      </c>
      <c r="J1" s="9"/>
      <c r="K1" s="6" t="s">
        <v>24</v>
      </c>
      <c r="M1" s="9"/>
      <c r="N1" s="6" t="s">
        <v>25</v>
      </c>
      <c r="P1" s="9"/>
      <c r="Q1" s="6" t="s">
        <v>26</v>
      </c>
      <c r="S1" s="9"/>
      <c r="T1" s="6" t="s">
        <v>46</v>
      </c>
      <c r="V1" s="9"/>
      <c r="W1" s="6" t="s">
        <v>46</v>
      </c>
    </row>
    <row r="2" spans="1:23" ht="21" x14ac:dyDescent="0.35">
      <c r="A2" s="6" t="s">
        <v>17</v>
      </c>
      <c r="E2" s="6" t="s">
        <v>21</v>
      </c>
      <c r="H2" s="6" t="s">
        <v>21</v>
      </c>
      <c r="K2" s="6" t="s">
        <v>21</v>
      </c>
      <c r="N2" s="6" t="s">
        <v>21</v>
      </c>
      <c r="Q2" s="6" t="s">
        <v>21</v>
      </c>
      <c r="T2" s="6"/>
    </row>
    <row r="3" spans="1:23" ht="21" x14ac:dyDescent="0.35">
      <c r="A3" s="15" t="s">
        <v>18</v>
      </c>
      <c r="E3" s="6" t="s">
        <v>22</v>
      </c>
      <c r="H3" s="6" t="s">
        <v>22</v>
      </c>
      <c r="K3" s="6" t="s">
        <v>22</v>
      </c>
      <c r="N3" s="6" t="s">
        <v>22</v>
      </c>
      <c r="Q3" s="6" t="s">
        <v>22</v>
      </c>
      <c r="T3" s="6"/>
    </row>
    <row r="4" spans="1:23" x14ac:dyDescent="0.25">
      <c r="A4" s="12"/>
      <c r="E4" s="12"/>
      <c r="H4" s="12"/>
      <c r="K4" s="12"/>
      <c r="N4" s="12"/>
      <c r="Q4" s="40"/>
      <c r="T4" s="40"/>
    </row>
    <row r="25" spans="1:20" x14ac:dyDescent="0.25">
      <c r="G25" s="11"/>
    </row>
    <row r="29" spans="1:20" x14ac:dyDescent="0.25">
      <c r="A29" s="1"/>
      <c r="E29" s="1"/>
      <c r="H29" s="1"/>
      <c r="K29" s="1"/>
      <c r="N29" s="1"/>
      <c r="Q29" s="1"/>
      <c r="T29" s="1"/>
    </row>
    <row r="31" spans="1:20" x14ac:dyDescent="0.25">
      <c r="A31" s="1"/>
      <c r="D31" s="11"/>
      <c r="E31" s="1"/>
      <c r="H31" s="1"/>
      <c r="K31" s="1"/>
      <c r="N31" s="1"/>
    </row>
    <row r="32" spans="1:20" x14ac:dyDescent="0.25">
      <c r="E32" s="1"/>
      <c r="H32" s="1"/>
      <c r="K32" s="1"/>
      <c r="N32" s="1"/>
    </row>
    <row r="35" spans="1:20" x14ac:dyDescent="0.25">
      <c r="A35" s="1"/>
      <c r="E35" s="1"/>
      <c r="H35" s="1"/>
      <c r="K35" s="1"/>
      <c r="N35" s="1"/>
    </row>
    <row r="36" spans="1:20" x14ac:dyDescent="0.25">
      <c r="G36" s="11"/>
    </row>
    <row r="38" spans="1:20" x14ac:dyDescent="0.25">
      <c r="A38" s="1"/>
      <c r="E38" s="1"/>
      <c r="H38" s="1"/>
      <c r="K38" s="1"/>
      <c r="N38" s="1"/>
      <c r="Q38" s="1"/>
      <c r="T38" s="1"/>
    </row>
    <row r="39" spans="1:20" x14ac:dyDescent="0.25">
      <c r="J39" s="11"/>
    </row>
    <row r="42" spans="1:20" x14ac:dyDescent="0.25">
      <c r="G42" s="11"/>
    </row>
    <row r="44" spans="1:20" x14ac:dyDescent="0.25">
      <c r="E44" s="1"/>
    </row>
    <row r="50" spans="7:7" x14ac:dyDescent="0.25">
      <c r="G50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Q7" sqref="Q7"/>
    </sheetView>
  </sheetViews>
  <sheetFormatPr baseColWidth="10" defaultRowHeight="15" x14ac:dyDescent="0.25"/>
  <cols>
    <col min="1" max="1" width="15.140625" bestFit="1" customWidth="1"/>
    <col min="14" max="18" width="11.42578125" style="60"/>
  </cols>
  <sheetData>
    <row r="1" spans="1:17" ht="26.25" x14ac:dyDescent="0.4">
      <c r="A1" s="7" t="s">
        <v>4</v>
      </c>
      <c r="G1" s="86" t="s">
        <v>72</v>
      </c>
      <c r="H1" s="87"/>
      <c r="I1" s="87"/>
      <c r="J1" s="87"/>
      <c r="K1" s="87"/>
    </row>
    <row r="2" spans="1:17" x14ac:dyDescent="0.25">
      <c r="A2" s="30"/>
      <c r="B2" s="30"/>
    </row>
    <row r="3" spans="1:17" x14ac:dyDescent="0.25">
      <c r="A3" s="89" t="s">
        <v>74</v>
      </c>
      <c r="B3" s="94" t="s">
        <v>81</v>
      </c>
      <c r="C3" s="88" t="s">
        <v>82</v>
      </c>
      <c r="D3" s="91" t="s">
        <v>79</v>
      </c>
      <c r="F3" s="18" t="s">
        <v>83</v>
      </c>
    </row>
    <row r="4" spans="1:17" x14ac:dyDescent="0.25">
      <c r="B4" t="s">
        <v>75</v>
      </c>
    </row>
    <row r="5" spans="1:17" x14ac:dyDescent="0.25">
      <c r="A5" t="s">
        <v>76</v>
      </c>
      <c r="B5" t="s">
        <v>77</v>
      </c>
      <c r="C5" t="s">
        <v>78</v>
      </c>
      <c r="D5" s="92" t="s">
        <v>80</v>
      </c>
    </row>
    <row r="6" spans="1:17" x14ac:dyDescent="0.25">
      <c r="A6">
        <v>25</v>
      </c>
      <c r="B6" s="30">
        <v>15</v>
      </c>
      <c r="C6">
        <v>10</v>
      </c>
      <c r="D6" s="93">
        <f>10*LOG(10^(B6/10) -10^(C6/10))</f>
        <v>13.349114613732304</v>
      </c>
      <c r="Q6" s="61"/>
    </row>
    <row r="7" spans="1:17" x14ac:dyDescent="0.25">
      <c r="A7">
        <v>31.5</v>
      </c>
      <c r="B7" s="30">
        <v>20</v>
      </c>
      <c r="C7">
        <v>15</v>
      </c>
      <c r="D7" s="93">
        <f t="shared" ref="D7:D35" si="0">10*LOG(10^(B7/10) -10^(C7/10))</f>
        <v>18.349114613732304</v>
      </c>
      <c r="N7" s="62"/>
      <c r="Q7" s="61"/>
    </row>
    <row r="8" spans="1:17" x14ac:dyDescent="0.25">
      <c r="A8">
        <v>40</v>
      </c>
      <c r="B8" s="30">
        <v>25</v>
      </c>
      <c r="C8">
        <v>15</v>
      </c>
      <c r="D8" s="93">
        <f t="shared" si="0"/>
        <v>24.542425094393252</v>
      </c>
      <c r="Q8" s="61"/>
    </row>
    <row r="9" spans="1:17" x14ac:dyDescent="0.25">
      <c r="A9">
        <v>50</v>
      </c>
      <c r="B9" s="30">
        <v>30</v>
      </c>
      <c r="C9">
        <v>20</v>
      </c>
      <c r="D9" s="93">
        <f t="shared" si="0"/>
        <v>29.542425094393248</v>
      </c>
      <c r="Q9" s="61"/>
    </row>
    <row r="10" spans="1:17" x14ac:dyDescent="0.25">
      <c r="A10">
        <v>63</v>
      </c>
      <c r="B10" s="30">
        <v>35</v>
      </c>
      <c r="C10">
        <v>20</v>
      </c>
      <c r="D10" s="93">
        <f t="shared" si="0"/>
        <v>34.86044566117944</v>
      </c>
      <c r="Q10" s="61"/>
    </row>
    <row r="11" spans="1:17" x14ac:dyDescent="0.25">
      <c r="A11">
        <v>80</v>
      </c>
      <c r="B11" s="30">
        <v>35</v>
      </c>
      <c r="C11">
        <v>20</v>
      </c>
      <c r="D11" s="93">
        <f t="shared" si="0"/>
        <v>34.86044566117944</v>
      </c>
      <c r="Q11" s="61"/>
    </row>
    <row r="12" spans="1:17" x14ac:dyDescent="0.25">
      <c r="A12">
        <v>100</v>
      </c>
      <c r="B12" s="30">
        <v>40</v>
      </c>
      <c r="C12">
        <v>30</v>
      </c>
      <c r="D12" s="93">
        <f t="shared" si="0"/>
        <v>39.542425094393245</v>
      </c>
      <c r="Q12" s="61"/>
    </row>
    <row r="13" spans="1:17" x14ac:dyDescent="0.25">
      <c r="A13">
        <v>125</v>
      </c>
      <c r="B13" s="30">
        <v>40</v>
      </c>
      <c r="C13">
        <v>35</v>
      </c>
      <c r="D13" s="93">
        <f t="shared" si="0"/>
        <v>38.349114613732304</v>
      </c>
      <c r="Q13" s="61"/>
    </row>
    <row r="14" spans="1:17" x14ac:dyDescent="0.25">
      <c r="A14">
        <v>160</v>
      </c>
      <c r="B14" s="30">
        <v>45</v>
      </c>
      <c r="C14">
        <v>35</v>
      </c>
      <c r="D14" s="93">
        <f t="shared" si="0"/>
        <v>44.542425094393252</v>
      </c>
      <c r="Q14" s="61"/>
    </row>
    <row r="15" spans="1:17" x14ac:dyDescent="0.25">
      <c r="A15">
        <v>200</v>
      </c>
      <c r="B15" s="30">
        <v>50</v>
      </c>
      <c r="C15">
        <v>35</v>
      </c>
      <c r="D15" s="93">
        <f t="shared" si="0"/>
        <v>49.86044566117944</v>
      </c>
      <c r="Q15" s="61"/>
    </row>
    <row r="16" spans="1:17" x14ac:dyDescent="0.25">
      <c r="A16">
        <v>250</v>
      </c>
      <c r="B16" s="30">
        <v>50</v>
      </c>
      <c r="C16">
        <v>35</v>
      </c>
      <c r="D16" s="93">
        <f t="shared" si="0"/>
        <v>49.86044566117944</v>
      </c>
      <c r="Q16" s="61"/>
    </row>
    <row r="17" spans="1:17" x14ac:dyDescent="0.25">
      <c r="A17">
        <v>315</v>
      </c>
      <c r="B17" s="30">
        <v>50</v>
      </c>
      <c r="C17">
        <v>35</v>
      </c>
      <c r="D17" s="93">
        <f t="shared" si="0"/>
        <v>49.86044566117944</v>
      </c>
      <c r="Q17" s="61"/>
    </row>
    <row r="18" spans="1:17" x14ac:dyDescent="0.25">
      <c r="A18">
        <v>400</v>
      </c>
      <c r="B18" s="30">
        <v>50</v>
      </c>
      <c r="C18">
        <v>35</v>
      </c>
      <c r="D18" s="93">
        <f t="shared" si="0"/>
        <v>49.86044566117944</v>
      </c>
      <c r="Q18" s="61"/>
    </row>
    <row r="19" spans="1:17" x14ac:dyDescent="0.25">
      <c r="A19">
        <v>500</v>
      </c>
      <c r="B19" s="30">
        <v>50</v>
      </c>
      <c r="C19">
        <v>40</v>
      </c>
      <c r="D19" s="93">
        <f t="shared" si="0"/>
        <v>49.542425094393252</v>
      </c>
      <c r="Q19" s="61"/>
    </row>
    <row r="20" spans="1:17" x14ac:dyDescent="0.25">
      <c r="A20">
        <v>630</v>
      </c>
      <c r="B20" s="30">
        <v>50</v>
      </c>
      <c r="C20">
        <v>45</v>
      </c>
      <c r="D20" s="93">
        <f t="shared" si="0"/>
        <v>48.349114613732304</v>
      </c>
      <c r="Q20" s="61"/>
    </row>
    <row r="21" spans="1:17" x14ac:dyDescent="0.25">
      <c r="A21">
        <v>800</v>
      </c>
      <c r="B21" s="30">
        <v>50</v>
      </c>
      <c r="C21">
        <v>45</v>
      </c>
      <c r="D21" s="93">
        <f t="shared" si="0"/>
        <v>48.349114613732304</v>
      </c>
      <c r="Q21" s="61"/>
    </row>
    <row r="22" spans="1:17" x14ac:dyDescent="0.25">
      <c r="A22">
        <v>1000</v>
      </c>
      <c r="B22" s="30">
        <v>50</v>
      </c>
      <c r="C22">
        <v>45</v>
      </c>
      <c r="D22" s="93">
        <f t="shared" si="0"/>
        <v>48.349114613732304</v>
      </c>
      <c r="Q22" s="61"/>
    </row>
    <row r="23" spans="1:17" x14ac:dyDescent="0.25">
      <c r="A23">
        <v>1250</v>
      </c>
      <c r="B23" s="30">
        <v>50</v>
      </c>
      <c r="C23">
        <v>35</v>
      </c>
      <c r="D23" s="93">
        <f t="shared" si="0"/>
        <v>49.86044566117944</v>
      </c>
      <c r="Q23" s="61"/>
    </row>
    <row r="24" spans="1:17" x14ac:dyDescent="0.25">
      <c r="A24">
        <v>1600</v>
      </c>
      <c r="B24" s="30">
        <v>50</v>
      </c>
      <c r="C24">
        <v>30</v>
      </c>
      <c r="D24" s="93">
        <f t="shared" si="0"/>
        <v>49.956351945975499</v>
      </c>
      <c r="Q24" s="61"/>
    </row>
    <row r="25" spans="1:17" x14ac:dyDescent="0.25">
      <c r="A25">
        <v>2000</v>
      </c>
      <c r="B25" s="30">
        <v>50</v>
      </c>
      <c r="C25">
        <v>25</v>
      </c>
      <c r="D25" s="93">
        <f t="shared" si="0"/>
        <v>49.986244642007833</v>
      </c>
      <c r="Q25" s="61"/>
    </row>
    <row r="26" spans="1:17" x14ac:dyDescent="0.25">
      <c r="A26">
        <v>2500</v>
      </c>
      <c r="B26" s="30">
        <v>50</v>
      </c>
      <c r="C26">
        <v>20</v>
      </c>
      <c r="D26" s="93">
        <f t="shared" si="0"/>
        <v>49.995654882259821</v>
      </c>
      <c r="Q26" s="61"/>
    </row>
    <row r="27" spans="1:17" x14ac:dyDescent="0.25">
      <c r="A27">
        <v>3150</v>
      </c>
      <c r="B27" s="30">
        <v>50</v>
      </c>
      <c r="C27">
        <v>20</v>
      </c>
      <c r="D27" s="93">
        <f t="shared" si="0"/>
        <v>49.995654882259821</v>
      </c>
      <c r="Q27" s="61"/>
    </row>
    <row r="28" spans="1:17" x14ac:dyDescent="0.25">
      <c r="A28">
        <v>4000</v>
      </c>
      <c r="B28" s="30">
        <v>50</v>
      </c>
      <c r="C28">
        <v>20</v>
      </c>
      <c r="D28" s="93">
        <f t="shared" si="0"/>
        <v>49.995654882259821</v>
      </c>
      <c r="Q28" s="61"/>
    </row>
    <row r="29" spans="1:17" x14ac:dyDescent="0.25">
      <c r="A29">
        <v>5000</v>
      </c>
      <c r="B29" s="30">
        <v>50</v>
      </c>
      <c r="C29">
        <v>20</v>
      </c>
      <c r="D29" s="93">
        <f t="shared" si="0"/>
        <v>49.995654882259821</v>
      </c>
      <c r="Q29" s="61"/>
    </row>
    <row r="30" spans="1:17" x14ac:dyDescent="0.25">
      <c r="A30">
        <v>6300</v>
      </c>
      <c r="B30" s="30">
        <v>55</v>
      </c>
      <c r="C30">
        <v>20</v>
      </c>
      <c r="D30" s="93">
        <f t="shared" si="0"/>
        <v>54.998626423068913</v>
      </c>
      <c r="Q30" s="61"/>
    </row>
    <row r="31" spans="1:17" x14ac:dyDescent="0.25">
      <c r="A31">
        <v>8000</v>
      </c>
      <c r="B31" s="30">
        <v>57</v>
      </c>
      <c r="C31">
        <v>20</v>
      </c>
      <c r="D31" s="93">
        <f t="shared" si="0"/>
        <v>56.999133382127297</v>
      </c>
      <c r="Q31" s="61"/>
    </row>
    <row r="32" spans="1:17" x14ac:dyDescent="0.25">
      <c r="A32">
        <v>10000</v>
      </c>
      <c r="B32" s="30">
        <v>59</v>
      </c>
      <c r="C32">
        <v>20</v>
      </c>
      <c r="D32" s="93">
        <f t="shared" si="0"/>
        <v>58.999453221222133</v>
      </c>
      <c r="Q32" s="61"/>
    </row>
    <row r="33" spans="1:17" x14ac:dyDescent="0.25">
      <c r="A33">
        <v>12500</v>
      </c>
      <c r="B33" s="30">
        <v>51</v>
      </c>
      <c r="C33">
        <v>20</v>
      </c>
      <c r="D33" s="93">
        <f t="shared" si="0"/>
        <v>50.996548905475962</v>
      </c>
      <c r="F33" s="90" t="s">
        <v>84</v>
      </c>
      <c r="G33" s="12"/>
      <c r="H33" s="12"/>
      <c r="I33" s="12"/>
      <c r="J33" s="12"/>
      <c r="K33" s="12"/>
      <c r="L33" s="12"/>
      <c r="M33" s="12"/>
      <c r="N33" s="12"/>
      <c r="O33" s="12"/>
      <c r="Q33" s="61"/>
    </row>
    <row r="34" spans="1:17" x14ac:dyDescent="0.25">
      <c r="A34">
        <v>16000</v>
      </c>
      <c r="B34" s="30">
        <v>45</v>
      </c>
      <c r="C34">
        <v>20</v>
      </c>
      <c r="D34" s="93">
        <f t="shared" si="0"/>
        <v>44.986244642007833</v>
      </c>
      <c r="Q34" s="61"/>
    </row>
    <row r="35" spans="1:17" x14ac:dyDescent="0.25">
      <c r="A35">
        <v>20000</v>
      </c>
      <c r="B35" s="30">
        <v>30</v>
      </c>
      <c r="C35">
        <v>20</v>
      </c>
      <c r="D35" s="93">
        <f t="shared" si="0"/>
        <v>29.542425094393248</v>
      </c>
      <c r="Q35" s="61"/>
    </row>
    <row r="37" spans="1:17" x14ac:dyDescent="0.25">
      <c r="A37" s="1">
        <v>42591.545555555553</v>
      </c>
      <c r="N37" s="62"/>
    </row>
  </sheetData>
  <mergeCells count="1">
    <mergeCell ref="G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9" sqref="E29"/>
    </sheetView>
  </sheetViews>
  <sheetFormatPr baseColWidth="10" defaultRowHeight="15" x14ac:dyDescent="0.25"/>
  <cols>
    <col min="1" max="1" width="14.42578125" style="32" customWidth="1"/>
    <col min="2" max="2" width="14.140625" style="32" bestFit="1" customWidth="1"/>
    <col min="3" max="4" width="13.28515625" style="32" customWidth="1"/>
    <col min="5" max="5" width="13.28515625" customWidth="1"/>
  </cols>
  <sheetData>
    <row r="1" spans="1:5" ht="26.25" x14ac:dyDescent="0.4">
      <c r="A1" s="39" t="s">
        <v>41</v>
      </c>
    </row>
    <row r="3" spans="1:5" ht="18.75" x14ac:dyDescent="0.3">
      <c r="A3" s="34" t="s">
        <v>42</v>
      </c>
      <c r="B3" s="34" t="s">
        <v>43</v>
      </c>
      <c r="C3" s="34" t="s">
        <v>44</v>
      </c>
      <c r="D3" s="34" t="s">
        <v>45</v>
      </c>
      <c r="E3" s="34" t="s">
        <v>48</v>
      </c>
    </row>
    <row r="4" spans="1:5" x14ac:dyDescent="0.25">
      <c r="A4" s="36">
        <v>50.1</v>
      </c>
      <c r="B4" s="36">
        <v>50.1</v>
      </c>
      <c r="C4" s="37"/>
      <c r="D4" s="38">
        <v>50</v>
      </c>
      <c r="E4" s="38">
        <v>50</v>
      </c>
    </row>
    <row r="5" spans="1:5" x14ac:dyDescent="0.25">
      <c r="A5" s="35">
        <v>53.1</v>
      </c>
      <c r="B5" s="35">
        <v>53.1</v>
      </c>
      <c r="C5" s="35"/>
      <c r="D5" s="35"/>
      <c r="E5" s="35"/>
    </row>
    <row r="6" spans="1:5" x14ac:dyDescent="0.25">
      <c r="A6" s="35">
        <v>56.2</v>
      </c>
      <c r="B6" s="35">
        <v>56.2</v>
      </c>
      <c r="C6" s="35"/>
      <c r="D6" s="38">
        <v>56</v>
      </c>
      <c r="E6" s="38">
        <v>56</v>
      </c>
    </row>
    <row r="7" spans="1:5" x14ac:dyDescent="0.25">
      <c r="A7" s="35">
        <v>59.6</v>
      </c>
      <c r="B7" s="35">
        <v>59.6</v>
      </c>
      <c r="C7" s="35"/>
      <c r="D7" s="35"/>
      <c r="E7" s="35"/>
    </row>
    <row r="8" spans="1:5" x14ac:dyDescent="0.25">
      <c r="A8" s="35">
        <v>63.1</v>
      </c>
      <c r="B8" s="35">
        <v>63.1</v>
      </c>
      <c r="C8" s="37"/>
      <c r="D8" s="38">
        <v>63</v>
      </c>
      <c r="E8" s="38">
        <v>63</v>
      </c>
    </row>
    <row r="9" spans="1:5" x14ac:dyDescent="0.25">
      <c r="A9" s="35">
        <v>66.8</v>
      </c>
      <c r="B9" s="35">
        <v>66.8</v>
      </c>
      <c r="C9" s="35"/>
      <c r="D9" s="35"/>
      <c r="E9" s="35"/>
    </row>
    <row r="10" spans="1:5" x14ac:dyDescent="0.25">
      <c r="A10" s="37">
        <v>70.8</v>
      </c>
      <c r="B10" s="37">
        <v>70.8</v>
      </c>
      <c r="C10" s="35"/>
      <c r="D10" s="38">
        <v>71</v>
      </c>
      <c r="E10" s="38">
        <v>71</v>
      </c>
    </row>
    <row r="11" spans="1:5" x14ac:dyDescent="0.25">
      <c r="A11" s="35">
        <v>75</v>
      </c>
      <c r="B11" s="35">
        <v>75</v>
      </c>
      <c r="C11" s="35"/>
      <c r="D11" s="35"/>
      <c r="E11" s="35"/>
    </row>
    <row r="12" spans="1:5" x14ac:dyDescent="0.25">
      <c r="A12" s="35">
        <v>79.400000000000006</v>
      </c>
      <c r="B12" s="35">
        <v>79.400000000000006</v>
      </c>
      <c r="C12" s="37"/>
      <c r="D12" s="38">
        <v>79</v>
      </c>
      <c r="E12" s="38">
        <v>79</v>
      </c>
    </row>
    <row r="13" spans="1:5" x14ac:dyDescent="0.25">
      <c r="A13" s="35">
        <v>84.1</v>
      </c>
      <c r="B13" s="35">
        <v>84.1</v>
      </c>
      <c r="C13" s="35"/>
      <c r="D13" s="35"/>
      <c r="E13" s="38">
        <v>84.1</v>
      </c>
    </row>
    <row r="14" spans="1:5" x14ac:dyDescent="0.25">
      <c r="A14" s="35">
        <v>89.1</v>
      </c>
      <c r="B14" s="35">
        <v>89.1</v>
      </c>
      <c r="C14" s="35"/>
      <c r="D14" s="38">
        <v>89</v>
      </c>
      <c r="E14" s="38">
        <v>89</v>
      </c>
    </row>
    <row r="15" spans="1:5" x14ac:dyDescent="0.25">
      <c r="A15" s="35">
        <v>94.4</v>
      </c>
      <c r="B15" s="35">
        <v>94.4</v>
      </c>
      <c r="C15" s="35"/>
      <c r="D15" s="35"/>
      <c r="E15" s="35"/>
    </row>
    <row r="16" spans="1:5" x14ac:dyDescent="0.25">
      <c r="A16" s="36">
        <v>100</v>
      </c>
      <c r="B16" s="36">
        <v>100</v>
      </c>
      <c r="C16" s="37"/>
      <c r="D16" s="38">
        <v>100</v>
      </c>
      <c r="E16" s="38">
        <v>100</v>
      </c>
    </row>
    <row r="18" spans="5:5" x14ac:dyDescent="0.25">
      <c r="E18" s="41" t="s">
        <v>47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Process</vt:lpstr>
      <vt:lpstr>SFD Steps</vt:lpstr>
      <vt:lpstr>Graph overall</vt:lpstr>
      <vt:lpstr>Graph Error Development</vt:lpstr>
      <vt:lpstr>Helper table</vt:lpstr>
      <vt:lpstr>FR of speaker</vt:lpstr>
      <vt:lpstr>Raster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xxxx</cp:lastModifiedBy>
  <dcterms:created xsi:type="dcterms:W3CDTF">2015-06-15T19:00:09Z</dcterms:created>
  <dcterms:modified xsi:type="dcterms:W3CDTF">2016-08-09T11:46:09Z</dcterms:modified>
</cp:coreProperties>
</file>